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 с 2017 года\Программы\Питьевая вода\2023\декабрь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Лист1!$A$1:$J$125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D83" i="1" s="1"/>
  <c r="G84" i="1"/>
  <c r="F84" i="1"/>
  <c r="F83" i="1"/>
  <c r="D73" i="1"/>
  <c r="D72" i="1"/>
  <c r="F76" i="1" l="1"/>
  <c r="D82" i="1"/>
  <c r="G104" i="1"/>
  <c r="G122" i="1"/>
  <c r="F121" i="1"/>
  <c r="F122" i="1"/>
  <c r="G121" i="1"/>
  <c r="D122" i="1" l="1"/>
  <c r="D84" i="1"/>
  <c r="F114" i="1"/>
  <c r="D121" i="1"/>
  <c r="G123" i="1"/>
  <c r="D120" i="1" l="1"/>
  <c r="G120" i="1" s="1"/>
  <c r="G114" i="1" s="1"/>
  <c r="D114" i="1" s="1"/>
  <c r="D110" i="1"/>
  <c r="G110" i="1"/>
  <c r="G85" i="1" l="1"/>
  <c r="G82" i="1" l="1"/>
  <c r="G76" i="1" s="1"/>
  <c r="D76" i="1" s="1"/>
  <c r="G109" i="1" l="1"/>
  <c r="D109" i="1" s="1"/>
  <c r="D102" i="1"/>
  <c r="D69" i="1"/>
  <c r="D66" i="1"/>
  <c r="D49" i="1"/>
  <c r="D40" i="1"/>
  <c r="D105" i="1" l="1"/>
  <c r="D31" i="1" l="1"/>
  <c r="D101" i="1"/>
  <c r="D108" i="1" l="1"/>
  <c r="D80" i="1"/>
  <c r="G107" i="1" l="1"/>
  <c r="D111" i="1"/>
  <c r="G111" i="1" s="1"/>
  <c r="D79" i="1"/>
  <c r="D107" i="1" l="1"/>
  <c r="G80" i="1"/>
  <c r="G108" i="1"/>
  <c r="G118" i="1" l="1"/>
  <c r="D118" i="1" s="1"/>
  <c r="D78" i="1"/>
  <c r="G18" i="1"/>
  <c r="G27" i="1"/>
  <c r="G28" i="1"/>
  <c r="G29" i="1"/>
  <c r="G30" i="1"/>
  <c r="G36" i="1"/>
  <c r="G37" i="1"/>
  <c r="G38" i="1"/>
  <c r="G39" i="1"/>
  <c r="D45" i="1"/>
  <c r="G47" i="1"/>
  <c r="G48" i="1"/>
  <c r="G56" i="1"/>
  <c r="G57" i="1"/>
  <c r="G58" i="1"/>
  <c r="G81" i="1" s="1"/>
  <c r="D81" i="1" s="1"/>
  <c r="D119" i="1" s="1"/>
  <c r="G119" i="1" s="1"/>
  <c r="G63" i="1"/>
  <c r="G77" i="1" l="1"/>
  <c r="G79" i="1"/>
  <c r="G117" i="1" s="1"/>
  <c r="D117" i="1" s="1"/>
  <c r="G78" i="1" l="1"/>
  <c r="G93" i="1"/>
  <c r="G106" i="1" l="1"/>
  <c r="D106" i="1" s="1"/>
  <c r="G89" i="1"/>
  <c r="G116" i="1" l="1"/>
  <c r="D116" i="1" s="1"/>
  <c r="G105" i="1"/>
  <c r="G115" i="1" l="1"/>
  <c r="D115" i="1"/>
  <c r="D77" i="1"/>
  <c r="D104" i="1"/>
  <c r="D85" i="1"/>
  <c r="D123" i="1"/>
</calcChain>
</file>

<file path=xl/sharedStrings.xml><?xml version="1.0" encoding="utf-8"?>
<sst xmlns="http://schemas.openxmlformats.org/spreadsheetml/2006/main" count="105" uniqueCount="87">
  <si>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</si>
  <si>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</si>
  <si>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</si>
  <si>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</si>
  <si>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</si>
  <si>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</si>
  <si>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</si>
  <si>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</si>
  <si>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</si>
  <si>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</si>
  <si>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</si>
  <si>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</si>
  <si>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</si>
  <si>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</si>
  <si>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</si>
  <si>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</si>
  <si>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</si>
  <si>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</si>
  <si>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</si>
  <si>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</si>
  <si>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</si>
  <si>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</si>
  <si>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</si>
  <si>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</si>
  <si>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</si>
  <si>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</si>
  <si>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</si>
  <si>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</si>
  <si>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</si>
  <si>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</si>
  <si>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</si>
  <si>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</si>
  <si>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</si>
  <si>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</si>
  <si>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</si>
  <si>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</si>
  <si>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</si>
  <si>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</si>
  <si>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</si>
  <si>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</si>
  <si>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</si>
  <si>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</si>
  <si>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</si>
  <si>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2.5.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</si>
  <si>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</si>
  <si>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>2.6.</t>
  </si>
  <si>
    <t>Приобретение мобильных туалетных кабин</t>
  </si>
  <si>
    <t>1.7.</t>
  </si>
  <si>
    <t>2.7.</t>
  </si>
  <si>
    <t>Наращивание канализационных колодцев сетей водоотведения в 7/1 квартале</t>
  </si>
  <si>
    <t>2.8.</t>
  </si>
  <si>
    <t>Ремонт на наружных сетях водоотведения  в 7/1 квартале ЗАТО г. Радужный Владимирской области</t>
  </si>
  <si>
    <t>2.9.</t>
  </si>
  <si>
    <t>2.10.</t>
  </si>
  <si>
    <t>Текущий ремонт  приточно-вытяжной вентиляции на КНС-50</t>
  </si>
  <si>
    <t xml:space="preserve">Актуализации схемы водоотведения </t>
  </si>
  <si>
    <t>2.11.</t>
  </si>
  <si>
    <t xml:space="preserve">Текущий ремонт  кровли на КНС-38 и КНС-50 </t>
  </si>
  <si>
    <t xml:space="preserve">Ремонт участков напорного канализационного коллектора от КК-1 до ОССГ, от ФГКУ "Специальное управление ФПС № 66 МЧС России" до ОССГ на территории ЗАТО г. Радужный Владимирской области </t>
  </si>
  <si>
    <t>2.12.</t>
  </si>
  <si>
    <t>Разработка предпроектного  обоснования строительства объекта: Станция водоподготовки на территории УВС третьего подъема в ЗАТО г.Радужный Владимирской области (обезжелезования); корректировка предпроектного обоснования</t>
  </si>
  <si>
    <t xml:space="preserve">                                                                                                                                              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</si>
  <si>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Проектные работы на строительство объекта: Станция водоподготовки на территории УВС третьего подъема в ЗАТО г.Радужный Владимирской области (обезжелезивания)</t>
  </si>
  <si>
    <t xml:space="preserve">Строительство объекта: Станция водоподготовки на территории УВС третьего подъема в ЗАТО г.Радужный Владимирской области (обезжелезивания) </t>
  </si>
  <si>
    <t>Проектно-изыскательские  работы на строительство участка наружных сетей водопровода в 17 квартале</t>
  </si>
  <si>
    <t>1.8.</t>
  </si>
  <si>
    <t>Устройство ограждения КНС в 7/2 квартале</t>
  </si>
  <si>
    <t>А.И. Дубова, 3 42 95</t>
  </si>
  <si>
    <t>1.9.</t>
  </si>
  <si>
    <t>1.9.1.</t>
  </si>
  <si>
    <t>1.9.2.</t>
  </si>
  <si>
    <t xml:space="preserve">Перечень мероприятий муниципальной программы «Обеспечение населения на территории ЗАТО г.Радужный Владимирской области питьевой водой» </t>
  </si>
  <si>
    <t>2.13.</t>
  </si>
  <si>
    <t xml:space="preserve">" Реализация мероприятий Государственной программы "Модернизация объектов коммунальной инфраструктуры во Владимирской области"" в рамках региональногоо проекта ""Чистая вода""  национального проекта ""Жилье и городская среда"", в том числе:
</t>
  </si>
  <si>
    <t>Обследование центарлизованной  системы водоотведения ЗАТО г. Радужный</t>
  </si>
  <si>
    <t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электрооборудования, замена дверей</t>
  </si>
  <si>
    <t>Конструктивно-технологическое обследование централизованной системы водоотведения ЗАТО г. Радужный Владимирской области</t>
  </si>
  <si>
    <t>Приложение  № 1</t>
  </si>
  <si>
    <t xml:space="preserve">муниципальной программы «Обеспечение населения на территории ЗАТО г.Радужный Владимирской области питьевой водой»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</si>
  <si>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 по годам</t>
  </si>
  <si>
    <t>2017-2025</t>
  </si>
  <si>
    <t>2.14.</t>
  </si>
  <si>
    <t>Приложение № 3</t>
  </si>
  <si>
    <t>к постановлению администрации ЗАТО г.Радужный Владимирской области</t>
  </si>
  <si>
    <t>Строительство водопровода на СП-16</t>
  </si>
  <si>
    <t>1.10.</t>
  </si>
  <si>
    <t>от 27.12.2023 № 1782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</si>
</sst>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0.00000"/>
    <numFmt numFmtId="167" formatCode="#,##0.00000_р_."/>
    <numFmt numFmtId="168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5" fontId="11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6" fontId="5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2" fillId="2" borderId="12" xfId="1" applyNumberFormat="1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>
      <alignment horizontal="center" wrapText="1"/>
    </xf>
    <xf numFmtId="4" fontId="2" fillId="2" borderId="12" xfId="1" applyNumberFormat="1" applyFont="1" applyFill="1" applyBorder="1" applyAlignment="1">
      <alignment horizontal="center" wrapText="1"/>
    </xf>
    <xf numFmtId="165" fontId="2" fillId="2" borderId="12" xfId="1" applyNumberFormat="1" applyFont="1" applyFill="1" applyBorder="1" applyAlignment="1">
      <alignment horizontal="center" wrapText="1"/>
    </xf>
    <xf numFmtId="168" fontId="2" fillId="2" borderId="11" xfId="1" applyNumberFormat="1" applyFont="1" applyFill="1" applyBorder="1" applyAlignment="1">
      <alignment horizontal="center" wrapText="1"/>
    </xf>
    <xf numFmtId="4" fontId="2" fillId="2" borderId="11" xfId="1" applyNumberFormat="1" applyFont="1" applyFill="1" applyBorder="1" applyAlignment="1">
      <alignment horizontal="center" wrapText="1"/>
    </xf>
    <xf numFmtId="165" fontId="5" fillId="2" borderId="11" xfId="1" applyNumberFormat="1" applyFont="1" applyFill="1" applyBorder="1" applyAlignment="1">
      <alignment horizontal="center" wrapText="1"/>
    </xf>
    <xf numFmtId="166" fontId="2" fillId="2" borderId="11" xfId="1" applyNumberFormat="1" applyFont="1" applyFill="1" applyBorder="1" applyAlignment="1">
      <alignment horizontal="center" wrapText="1"/>
    </xf>
    <xf numFmtId="166" fontId="2" fillId="2" borderId="12" xfId="1" applyNumberFormat="1" applyFont="1" applyFill="1" applyBorder="1" applyAlignment="1">
      <alignment horizontal="center" wrapText="1"/>
    </xf>
    <xf numFmtId="166" fontId="5" fillId="2" borderId="11" xfId="1" applyNumberFormat="1" applyFont="1" applyFill="1" applyBorder="1" applyAlignment="1">
      <alignment horizontal="center" wrapText="1"/>
    </xf>
    <xf numFmtId="1" fontId="2" fillId="2" borderId="11" xfId="1" applyNumberFormat="1" applyFont="1" applyFill="1" applyBorder="1" applyAlignment="1">
      <alignment horizontal="center" wrapText="1"/>
    </xf>
    <xf numFmtId="1" fontId="5" fillId="2" borderId="11" xfId="1" applyNumberFormat="1" applyFont="1" applyFill="1" applyBorder="1" applyAlignment="1">
      <alignment horizontal="center" wrapText="1"/>
    </xf>
    <xf numFmtId="166" fontId="5" fillId="2" borderId="12" xfId="1" applyNumberFormat="1" applyFont="1" applyFill="1" applyBorder="1" applyAlignment="1">
      <alignment horizontal="center" wrapText="1"/>
    </xf>
    <xf numFmtId="1" fontId="5" fillId="0" borderId="12" xfId="1" applyNumberFormat="1" applyFont="1" applyFill="1" applyBorder="1" applyAlignment="1">
      <alignment horizontal="center" wrapText="1"/>
    </xf>
    <xf numFmtId="165" fontId="5" fillId="0" borderId="12" xfId="1" applyNumberFormat="1" applyFont="1" applyFill="1" applyBorder="1" applyAlignment="1">
      <alignment horizontal="center" wrapText="1"/>
    </xf>
    <xf numFmtId="4" fontId="5" fillId="0" borderId="12" xfId="1" applyNumberFormat="1" applyFont="1" applyFill="1" applyBorder="1" applyAlignment="1">
      <alignment horizontal="center" wrapText="1"/>
    </xf>
    <xf numFmtId="165" fontId="2" fillId="2" borderId="12" xfId="1" applyNumberFormat="1" applyFont="1" applyFill="1" applyBorder="1" applyAlignment="1">
      <alignment wrapText="1"/>
    </xf>
    <xf numFmtId="4" fontId="2" fillId="2" borderId="12" xfId="1" applyNumberFormat="1" applyFont="1" applyFill="1" applyBorder="1" applyAlignment="1">
      <alignment wrapText="1"/>
    </xf>
    <xf numFmtId="164" fontId="2" fillId="2" borderId="12" xfId="1" applyNumberFormat="1" applyFont="1" applyFill="1" applyBorder="1" applyAlignment="1">
      <alignment wrapText="1"/>
    </xf>
    <xf numFmtId="164" fontId="5" fillId="2" borderId="12" xfId="0" applyNumberFormat="1" applyFont="1" applyFill="1" applyBorder="1" applyAlignment="1" applyProtection="1">
      <alignment horizontal="right" wrapText="1"/>
    </xf>
    <xf numFmtId="165" fontId="5" fillId="0" borderId="12" xfId="1" applyNumberFormat="1" applyFont="1" applyFill="1" applyBorder="1" applyAlignment="1">
      <alignment wrapText="1"/>
    </xf>
    <xf numFmtId="4" fontId="5" fillId="0" borderId="12" xfId="1" applyNumberFormat="1" applyFont="1" applyFill="1" applyBorder="1" applyAlignment="1">
      <alignment wrapText="1"/>
    </xf>
    <xf numFmtId="167" fontId="2" fillId="0" borderId="12" xfId="1" applyNumberFormat="1" applyFont="1" applyFill="1" applyBorder="1" applyAlignment="1">
      <alignment wrapText="1"/>
    </xf>
    <xf numFmtId="165" fontId="0" fillId="0" borderId="12" xfId="0" applyNumberFormat="1" applyFont="1" applyFill="1" applyBorder="1" applyAlignment="1">
      <alignment wrapText="1"/>
    </xf>
    <xf numFmtId="0" fontId="2" fillId="0" borderId="12" xfId="1" applyFont="1" applyFill="1" applyBorder="1" applyAlignment="1">
      <alignment wrapText="1"/>
    </xf>
    <xf numFmtId="4" fontId="10" fillId="0" borderId="12" xfId="1" applyNumberFormat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" fontId="5" fillId="0" borderId="7" xfId="1" applyNumberFormat="1" applyFont="1" applyFill="1" applyBorder="1" applyAlignment="1">
      <alignment horizontal="center" wrapText="1"/>
    </xf>
    <xf numFmtId="165" fontId="5" fillId="0" borderId="7" xfId="1" applyNumberFormat="1" applyFont="1" applyFill="1" applyBorder="1" applyAlignment="1">
      <alignment wrapText="1"/>
    </xf>
    <xf numFmtId="4" fontId="5" fillId="0" borderId="7" xfId="1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wrapText="1"/>
    </xf>
    <xf numFmtId="165" fontId="5" fillId="0" borderId="11" xfId="1" applyNumberFormat="1" applyFont="1" applyFill="1" applyBorder="1" applyAlignment="1">
      <alignment horizontal="center" wrapText="1"/>
    </xf>
    <xf numFmtId="4" fontId="5" fillId="0" borderId="11" xfId="1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wrapText="1"/>
    </xf>
    <xf numFmtId="164" fontId="2" fillId="2" borderId="12" xfId="1" applyNumberFormat="1" applyFont="1" applyFill="1" applyBorder="1" applyAlignment="1">
      <alignment horizontal="center" wrapText="1"/>
    </xf>
    <xf numFmtId="166" fontId="2" fillId="0" borderId="11" xfId="1" applyNumberFormat="1" applyFont="1" applyFill="1" applyBorder="1" applyAlignment="1">
      <alignment horizontal="center" wrapText="1"/>
    </xf>
    <xf numFmtId="166" fontId="2" fillId="0" borderId="12" xfId="1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" fontId="6" fillId="2" borderId="2" xfId="0" applyNumberFormat="1" applyFont="1" applyFill="1" applyBorder="1" applyAlignment="1">
      <alignment horizontal="center" vertical="center" wrapText="1"/>
    </xf>
    <xf numFmtId="16" fontId="6" fillId="2" borderId="1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tabSelected="1" view="pageBreakPreview" topLeftCell="A97" zoomScale="60" zoomScaleNormal="100" workbookViewId="0">
      <selection activeCell="D121" sqref="D121"/>
    </sheetView>
  </sheetViews>
  <sheetFormatPr defaultRowHeight="14.4" x14ac:dyDescent="0.3"/>
  <cols>
    <col min="1" max="1" width="10.55468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4.6640625" customWidth="1"/>
    <col min="8" max="8" width="16.6640625" customWidth="1"/>
    <col min="9" max="9" width="14.5546875" customWidth="1"/>
    <col min="10" max="10" width="28.6640625" customWidth="1"/>
  </cols>
  <sheetData>
    <row r="1" spans="1:10" x14ac:dyDescent="0.3">
      <c r="A1" s="35"/>
      <c r="B1" s="35"/>
      <c r="C1" s="35"/>
      <c r="D1" s="35"/>
      <c r="E1" s="35"/>
      <c r="F1" s="36"/>
      <c r="G1" s="132" t="s">
        <v>82</v>
      </c>
      <c r="H1" s="132"/>
      <c r="I1" s="132"/>
      <c r="J1" s="132"/>
    </row>
    <row r="2" spans="1:10" ht="14.4" customHeight="1" x14ac:dyDescent="0.3">
      <c r="A2" s="35"/>
      <c r="B2" s="35"/>
      <c r="C2" s="35"/>
      <c r="D2" s="35"/>
      <c r="E2" s="35"/>
      <c r="F2" s="36"/>
      <c r="G2" s="132" t="s">
        <v>83</v>
      </c>
      <c r="H2" s="132"/>
      <c r="I2" s="132"/>
      <c r="J2" s="132"/>
    </row>
    <row r="3" spans="1:10" ht="14.4" customHeight="1" x14ac:dyDescent="0.3">
      <c r="A3" s="35"/>
      <c r="B3" s="35"/>
      <c r="C3" s="35"/>
      <c r="D3" s="35"/>
      <c r="E3" s="35"/>
      <c r="F3" s="36"/>
      <c r="G3" s="132" t="s">
        <v>86</v>
      </c>
      <c r="H3" s="132"/>
      <c r="I3" s="132"/>
      <c r="J3" s="132"/>
    </row>
    <row r="4" spans="1:10" ht="13.2" customHeight="1" x14ac:dyDescent="0.3">
      <c r="A4" s="35"/>
      <c r="B4" s="35"/>
      <c r="C4" s="35"/>
      <c r="D4" s="35"/>
      <c r="E4" s="35"/>
      <c r="F4" s="144"/>
      <c r="G4" s="144"/>
      <c r="H4" s="144"/>
      <c r="I4" s="144"/>
      <c r="J4" s="144"/>
    </row>
    <row r="5" spans="1:10" ht="10.199999999999999" customHeight="1" x14ac:dyDescent="0.3">
      <c r="A5" s="35"/>
      <c r="B5" s="35"/>
      <c r="C5" s="35"/>
      <c r="D5" s="35"/>
      <c r="E5" s="35"/>
      <c r="F5" s="144"/>
      <c r="G5" s="144"/>
      <c r="H5" s="144"/>
      <c r="I5" s="144"/>
      <c r="J5" s="144"/>
    </row>
    <row r="6" spans="1:10" ht="18" customHeight="1" x14ac:dyDescent="0.3">
      <c r="A6" s="35"/>
      <c r="B6" s="35"/>
      <c r="C6" s="35"/>
      <c r="D6" s="35"/>
      <c r="E6" s="35"/>
      <c r="F6" s="36"/>
      <c r="G6" s="146" t="s">
        <v>77</v>
      </c>
      <c r="H6" s="146"/>
      <c r="I6" s="146"/>
      <c r="J6" s="146"/>
    </row>
    <row r="7" spans="1:10" ht="37.200000000000003" customHeight="1" x14ac:dyDescent="0.3">
      <c r="A7" s="35"/>
      <c r="B7" s="35"/>
      <c r="C7" s="35"/>
      <c r="D7" s="35"/>
      <c r="E7" s="35"/>
      <c r="F7" s="36"/>
      <c r="G7" s="145" t="s">
        <v>78</v>
      </c>
      <c r="H7" s="145"/>
      <c r="I7" s="145"/>
      <c r="J7" s="145"/>
    </row>
    <row r="8" spans="1:10" ht="21" customHeight="1" x14ac:dyDescent="0.3">
      <c r="A8" s="36"/>
      <c r="B8" s="36"/>
      <c r="C8" s="36"/>
      <c r="D8" s="36"/>
      <c r="E8" s="36"/>
      <c r="F8" s="36"/>
      <c r="G8" s="132"/>
      <c r="H8" s="132"/>
      <c r="I8" s="132"/>
      <c r="J8" s="132"/>
    </row>
    <row r="9" spans="1:10" ht="27.6" customHeight="1" x14ac:dyDescent="0.3">
      <c r="A9" s="121" t="s">
        <v>71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8" customHeight="1" x14ac:dyDescent="0.35">
      <c r="A10" s="133"/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hidden="1" x14ac:dyDescent="0.3">
      <c r="A11" s="137"/>
      <c r="B11" s="137"/>
      <c r="C11" s="137"/>
      <c r="D11" s="137"/>
      <c r="E11" s="137"/>
      <c r="F11" s="137"/>
      <c r="G11" s="137"/>
      <c r="H11" s="137"/>
      <c r="I11" s="35"/>
      <c r="J11" s="35"/>
    </row>
    <row r="12" spans="1:10" ht="15" customHeight="1" x14ac:dyDescent="0.3">
      <c r="A12" s="125" t="s">
        <v>0</v>
      </c>
      <c r="B12" s="141" t="s">
        <v>1</v>
      </c>
      <c r="C12" s="122" t="s">
        <v>2</v>
      </c>
      <c r="D12" s="122" t="s">
        <v>3</v>
      </c>
      <c r="E12" s="134" t="s">
        <v>16</v>
      </c>
      <c r="F12" s="135"/>
      <c r="G12" s="135"/>
      <c r="H12" s="136"/>
      <c r="I12" s="122" t="s">
        <v>4</v>
      </c>
      <c r="J12" s="122" t="s">
        <v>5</v>
      </c>
    </row>
    <row r="13" spans="1:10" ht="30" customHeight="1" x14ac:dyDescent="0.3">
      <c r="A13" s="126"/>
      <c r="B13" s="142"/>
      <c r="C13" s="123"/>
      <c r="D13" s="123"/>
      <c r="E13" s="122" t="s">
        <v>13</v>
      </c>
      <c r="F13" s="138" t="s">
        <v>15</v>
      </c>
      <c r="G13" s="139"/>
      <c r="H13" s="119" t="s">
        <v>14</v>
      </c>
      <c r="I13" s="123"/>
      <c r="J13" s="123"/>
    </row>
    <row r="14" spans="1:10" ht="58.2" customHeight="1" x14ac:dyDescent="0.3">
      <c r="A14" s="127"/>
      <c r="B14" s="143"/>
      <c r="C14" s="124"/>
      <c r="D14" s="124"/>
      <c r="E14" s="140"/>
      <c r="F14" s="1" t="s">
        <v>6</v>
      </c>
      <c r="G14" s="1" t="s">
        <v>7</v>
      </c>
      <c r="H14" s="120"/>
      <c r="I14" s="124"/>
      <c r="J14" s="124"/>
    </row>
    <row r="15" spans="1:10" ht="14.4" customHeight="1" x14ac:dyDescent="0.3">
      <c r="A15" s="91" t="s">
        <v>25</v>
      </c>
      <c r="B15" s="92"/>
      <c r="C15" s="92"/>
      <c r="D15" s="92"/>
      <c r="E15" s="92"/>
      <c r="F15" s="92"/>
      <c r="G15" s="92"/>
      <c r="H15" s="92"/>
      <c r="I15" s="92"/>
      <c r="J15" s="93"/>
    </row>
    <row r="16" spans="1:10" ht="14.4" customHeight="1" x14ac:dyDescent="0.3">
      <c r="A16" s="94" t="s">
        <v>26</v>
      </c>
      <c r="B16" s="95"/>
      <c r="C16" s="95"/>
      <c r="D16" s="95"/>
      <c r="E16" s="95"/>
      <c r="F16" s="95"/>
      <c r="G16" s="95"/>
      <c r="H16" s="95"/>
      <c r="I16" s="95"/>
      <c r="J16" s="96"/>
    </row>
    <row r="17" spans="1:10" ht="32.4" customHeight="1" x14ac:dyDescent="0.3">
      <c r="A17" s="94" t="s">
        <v>28</v>
      </c>
      <c r="B17" s="95"/>
      <c r="C17" s="95"/>
      <c r="D17" s="95"/>
      <c r="E17" s="95"/>
      <c r="F17" s="95"/>
      <c r="G17" s="95"/>
      <c r="H17" s="95"/>
      <c r="I17" s="95"/>
      <c r="J17" s="96"/>
    </row>
    <row r="18" spans="1:10" ht="31.95" customHeight="1" x14ac:dyDescent="0.3">
      <c r="A18" s="109" t="s">
        <v>12</v>
      </c>
      <c r="B18" s="153" t="s">
        <v>42</v>
      </c>
      <c r="C18" s="37">
        <v>2017</v>
      </c>
      <c r="D18" s="38">
        <v>4.7294400000000003</v>
      </c>
      <c r="E18" s="39"/>
      <c r="F18" s="39"/>
      <c r="G18" s="40">
        <f>D18</f>
        <v>4.7294400000000003</v>
      </c>
      <c r="H18" s="9"/>
      <c r="I18" s="116" t="s">
        <v>8</v>
      </c>
      <c r="J18" s="116" t="s">
        <v>10</v>
      </c>
    </row>
    <row r="19" spans="1:10" ht="16.2" customHeight="1" x14ac:dyDescent="0.3">
      <c r="A19" s="110"/>
      <c r="B19" s="154"/>
      <c r="C19" s="37">
        <v>2018</v>
      </c>
      <c r="D19" s="38">
        <v>4.7294400000000003</v>
      </c>
      <c r="E19" s="40"/>
      <c r="F19" s="40"/>
      <c r="G19" s="38">
        <v>4.7294400000000003</v>
      </c>
      <c r="H19" s="9"/>
      <c r="I19" s="117"/>
      <c r="J19" s="117"/>
    </row>
    <row r="20" spans="1:10" ht="16.95" customHeight="1" x14ac:dyDescent="0.3">
      <c r="A20" s="110"/>
      <c r="B20" s="154"/>
      <c r="C20" s="37">
        <v>2019</v>
      </c>
      <c r="D20" s="38">
        <v>4.8095999999999997</v>
      </c>
      <c r="E20" s="39"/>
      <c r="F20" s="39"/>
      <c r="G20" s="38">
        <v>4.8095999999999997</v>
      </c>
      <c r="H20" s="9"/>
      <c r="I20" s="117"/>
      <c r="J20" s="117"/>
    </row>
    <row r="21" spans="1:10" ht="15.6" customHeight="1" x14ac:dyDescent="0.3">
      <c r="A21" s="110"/>
      <c r="B21" s="154"/>
      <c r="C21" s="37">
        <v>2020</v>
      </c>
      <c r="D21" s="41">
        <v>4.8095999999999997</v>
      </c>
      <c r="E21" s="42"/>
      <c r="F21" s="39"/>
      <c r="G21" s="41">
        <v>4.8095999999999997</v>
      </c>
      <c r="H21" s="9"/>
      <c r="I21" s="117"/>
      <c r="J21" s="117"/>
    </row>
    <row r="22" spans="1:10" ht="15.6" customHeight="1" x14ac:dyDescent="0.3">
      <c r="A22" s="110"/>
      <c r="B22" s="154"/>
      <c r="C22" s="37">
        <v>2021</v>
      </c>
      <c r="D22" s="38">
        <v>11.058400000000001</v>
      </c>
      <c r="E22" s="38"/>
      <c r="F22" s="40"/>
      <c r="G22" s="40">
        <v>11.058400000000001</v>
      </c>
      <c r="H22" s="9"/>
      <c r="I22" s="117"/>
      <c r="J22" s="117"/>
    </row>
    <row r="23" spans="1:10" ht="15.6" customHeight="1" x14ac:dyDescent="0.3">
      <c r="A23" s="110"/>
      <c r="B23" s="154"/>
      <c r="C23" s="37">
        <v>2022</v>
      </c>
      <c r="D23" s="38">
        <v>6.6936</v>
      </c>
      <c r="E23" s="42"/>
      <c r="F23" s="39"/>
      <c r="G23" s="38">
        <v>6.6936</v>
      </c>
      <c r="H23" s="9"/>
      <c r="I23" s="117"/>
      <c r="J23" s="117"/>
    </row>
    <row r="24" spans="1:10" ht="15.6" customHeight="1" x14ac:dyDescent="0.3">
      <c r="A24" s="110"/>
      <c r="B24" s="154"/>
      <c r="C24" s="37">
        <v>2023</v>
      </c>
      <c r="D24" s="84">
        <v>9.8640000000000008</v>
      </c>
      <c r="E24" s="84"/>
      <c r="F24" s="85"/>
      <c r="G24" s="85">
        <v>9.8640000000000008</v>
      </c>
      <c r="H24" s="9"/>
      <c r="I24" s="117"/>
      <c r="J24" s="117"/>
    </row>
    <row r="25" spans="1:10" ht="15.6" customHeight="1" x14ac:dyDescent="0.3">
      <c r="A25" s="110"/>
      <c r="B25" s="154"/>
      <c r="C25" s="37">
        <v>2024</v>
      </c>
      <c r="D25" s="42">
        <v>15</v>
      </c>
      <c r="E25" s="42"/>
      <c r="F25" s="39"/>
      <c r="G25" s="39">
        <v>15</v>
      </c>
      <c r="H25" s="9"/>
      <c r="I25" s="117"/>
      <c r="J25" s="117"/>
    </row>
    <row r="26" spans="1:10" ht="15.6" customHeight="1" x14ac:dyDescent="0.3">
      <c r="A26" s="111"/>
      <c r="B26" s="155"/>
      <c r="C26" s="37">
        <v>2025</v>
      </c>
      <c r="D26" s="42">
        <v>15</v>
      </c>
      <c r="E26" s="42"/>
      <c r="F26" s="39"/>
      <c r="G26" s="39">
        <v>15</v>
      </c>
      <c r="H26" s="9"/>
      <c r="I26" s="117"/>
      <c r="J26" s="117"/>
    </row>
    <row r="27" spans="1:10" ht="17.399999999999999" customHeight="1" x14ac:dyDescent="0.3">
      <c r="A27" s="97" t="s">
        <v>21</v>
      </c>
      <c r="B27" s="100" t="s">
        <v>75</v>
      </c>
      <c r="C27" s="37">
        <v>2017</v>
      </c>
      <c r="D27" s="38">
        <v>234.99943999999999</v>
      </c>
      <c r="E27" s="42"/>
      <c r="F27" s="39"/>
      <c r="G27" s="40">
        <f t="shared" ref="G27:G38" si="0">D27</f>
        <v>234.99943999999999</v>
      </c>
      <c r="H27" s="9"/>
      <c r="I27" s="117"/>
      <c r="J27" s="117"/>
    </row>
    <row r="28" spans="1:10" ht="16.5" customHeight="1" x14ac:dyDescent="0.3">
      <c r="A28" s="98"/>
      <c r="B28" s="101"/>
      <c r="C28" s="37">
        <v>2018</v>
      </c>
      <c r="D28" s="43">
        <v>261.79199999999997</v>
      </c>
      <c r="E28" s="38"/>
      <c r="F28" s="40"/>
      <c r="G28" s="40">
        <f t="shared" si="0"/>
        <v>261.79199999999997</v>
      </c>
      <c r="H28" s="9"/>
      <c r="I28" s="117"/>
      <c r="J28" s="117"/>
    </row>
    <row r="29" spans="1:10" ht="15.6" customHeight="1" x14ac:dyDescent="0.3">
      <c r="A29" s="98"/>
      <c r="B29" s="101"/>
      <c r="C29" s="37">
        <v>2019</v>
      </c>
      <c r="D29" s="38">
        <v>403.32499999999999</v>
      </c>
      <c r="E29" s="38"/>
      <c r="F29" s="40"/>
      <c r="G29" s="40">
        <f t="shared" si="0"/>
        <v>403.32499999999999</v>
      </c>
      <c r="H29" s="9"/>
      <c r="I29" s="117"/>
      <c r="J29" s="117"/>
    </row>
    <row r="30" spans="1:10" ht="15" customHeight="1" x14ac:dyDescent="0.3">
      <c r="A30" s="98"/>
      <c r="B30" s="101"/>
      <c r="C30" s="37">
        <v>2020</v>
      </c>
      <c r="D30" s="38">
        <v>234.078</v>
      </c>
      <c r="E30" s="38"/>
      <c r="F30" s="40"/>
      <c r="G30" s="40">
        <f>D30</f>
        <v>234.078</v>
      </c>
      <c r="H30" s="9"/>
      <c r="I30" s="117"/>
      <c r="J30" s="117"/>
    </row>
    <row r="31" spans="1:10" ht="14.4" customHeight="1" x14ac:dyDescent="0.3">
      <c r="A31" s="98"/>
      <c r="B31" s="101"/>
      <c r="C31" s="37">
        <v>2021</v>
      </c>
      <c r="D31" s="38">
        <f>E31+F31+G31</f>
        <v>395.5</v>
      </c>
      <c r="E31" s="38"/>
      <c r="F31" s="40"/>
      <c r="G31" s="40">
        <v>395.5</v>
      </c>
      <c r="H31" s="9"/>
      <c r="I31" s="117"/>
      <c r="J31" s="117"/>
    </row>
    <row r="32" spans="1:10" ht="14.4" customHeight="1" x14ac:dyDescent="0.3">
      <c r="A32" s="98"/>
      <c r="B32" s="101"/>
      <c r="C32" s="37">
        <v>2022</v>
      </c>
      <c r="D32" s="38">
        <v>499.964</v>
      </c>
      <c r="E32" s="38"/>
      <c r="F32" s="40"/>
      <c r="G32" s="38">
        <v>499.964</v>
      </c>
      <c r="H32" s="9"/>
      <c r="I32" s="117"/>
      <c r="J32" s="117"/>
    </row>
    <row r="33" spans="1:10" ht="16.2" customHeight="1" x14ac:dyDescent="0.3">
      <c r="A33" s="98"/>
      <c r="B33" s="101"/>
      <c r="C33" s="37">
        <v>2023</v>
      </c>
      <c r="D33" s="38">
        <v>496.95269999999999</v>
      </c>
      <c r="E33" s="38"/>
      <c r="F33" s="40"/>
      <c r="G33" s="40">
        <v>496.95269999999999</v>
      </c>
      <c r="H33" s="9"/>
      <c r="I33" s="117"/>
      <c r="J33" s="117"/>
    </row>
    <row r="34" spans="1:10" ht="14.4" customHeight="1" x14ac:dyDescent="0.3">
      <c r="A34" s="98"/>
      <c r="B34" s="101"/>
      <c r="C34" s="37">
        <v>2024</v>
      </c>
      <c r="D34" s="38">
        <v>500</v>
      </c>
      <c r="E34" s="38"/>
      <c r="F34" s="40"/>
      <c r="G34" s="40">
        <v>500</v>
      </c>
      <c r="H34" s="9"/>
      <c r="I34" s="117"/>
      <c r="J34" s="117"/>
    </row>
    <row r="35" spans="1:10" ht="14.4" customHeight="1" x14ac:dyDescent="0.3">
      <c r="A35" s="99"/>
      <c r="B35" s="102"/>
      <c r="C35" s="37">
        <v>2025</v>
      </c>
      <c r="D35" s="38">
        <v>0</v>
      </c>
      <c r="E35" s="38"/>
      <c r="F35" s="40"/>
      <c r="G35" s="40">
        <v>0</v>
      </c>
      <c r="H35" s="9"/>
      <c r="I35" s="117"/>
      <c r="J35" s="117"/>
    </row>
    <row r="36" spans="1:10" ht="15.6" customHeight="1" x14ac:dyDescent="0.3">
      <c r="A36" s="97" t="s">
        <v>22</v>
      </c>
      <c r="B36" s="100" t="s">
        <v>20</v>
      </c>
      <c r="C36" s="37">
        <v>2017</v>
      </c>
      <c r="D36" s="44">
        <v>120</v>
      </c>
      <c r="E36" s="44"/>
      <c r="F36" s="45"/>
      <c r="G36" s="45">
        <f t="shared" si="0"/>
        <v>120</v>
      </c>
      <c r="H36" s="9"/>
      <c r="I36" s="117"/>
      <c r="J36" s="117"/>
    </row>
    <row r="37" spans="1:10" ht="13.2" customHeight="1" x14ac:dyDescent="0.3">
      <c r="A37" s="98"/>
      <c r="B37" s="101"/>
      <c r="C37" s="37">
        <v>2018</v>
      </c>
      <c r="D37" s="46">
        <v>112.6</v>
      </c>
      <c r="E37" s="44"/>
      <c r="F37" s="45"/>
      <c r="G37" s="45">
        <f t="shared" si="0"/>
        <v>112.6</v>
      </c>
      <c r="H37" s="9"/>
      <c r="I37" s="117"/>
      <c r="J37" s="117"/>
    </row>
    <row r="38" spans="1:10" ht="13.2" customHeight="1" x14ac:dyDescent="0.3">
      <c r="A38" s="98"/>
      <c r="B38" s="101"/>
      <c r="C38" s="37">
        <v>2019</v>
      </c>
      <c r="D38" s="44">
        <v>172.05</v>
      </c>
      <c r="E38" s="44"/>
      <c r="F38" s="45"/>
      <c r="G38" s="45">
        <f t="shared" si="0"/>
        <v>172.05</v>
      </c>
      <c r="H38" s="9"/>
      <c r="I38" s="117"/>
      <c r="J38" s="117"/>
    </row>
    <row r="39" spans="1:10" ht="13.2" customHeight="1" x14ac:dyDescent="0.3">
      <c r="A39" s="98"/>
      <c r="B39" s="101"/>
      <c r="C39" s="37">
        <v>2020</v>
      </c>
      <c r="D39" s="44">
        <v>177.6</v>
      </c>
      <c r="E39" s="44"/>
      <c r="F39" s="45"/>
      <c r="G39" s="45">
        <f>D39</f>
        <v>177.6</v>
      </c>
      <c r="H39" s="9"/>
      <c r="I39" s="117"/>
      <c r="J39" s="117"/>
    </row>
    <row r="40" spans="1:10" ht="13.2" customHeight="1" x14ac:dyDescent="0.3">
      <c r="A40" s="98"/>
      <c r="B40" s="101"/>
      <c r="C40" s="37">
        <v>2021</v>
      </c>
      <c r="D40" s="44">
        <f>E40+F40+G40</f>
        <v>368.15</v>
      </c>
      <c r="E40" s="44"/>
      <c r="F40" s="45"/>
      <c r="G40" s="45">
        <v>368.15</v>
      </c>
      <c r="H40" s="2"/>
      <c r="I40" s="117"/>
      <c r="J40" s="117"/>
    </row>
    <row r="41" spans="1:10" ht="13.2" customHeight="1" x14ac:dyDescent="0.3">
      <c r="A41" s="98"/>
      <c r="B41" s="101"/>
      <c r="C41" s="37">
        <v>2022</v>
      </c>
      <c r="D41" s="44">
        <v>368.15</v>
      </c>
      <c r="E41" s="44"/>
      <c r="F41" s="45"/>
      <c r="G41" s="45">
        <v>368.15</v>
      </c>
      <c r="H41" s="9"/>
      <c r="I41" s="117"/>
      <c r="J41" s="117"/>
    </row>
    <row r="42" spans="1:10" ht="13.2" customHeight="1" x14ac:dyDescent="0.3">
      <c r="A42" s="98"/>
      <c r="B42" s="101"/>
      <c r="C42" s="37">
        <v>2023</v>
      </c>
      <c r="D42" s="86">
        <v>168.35</v>
      </c>
      <c r="E42" s="86"/>
      <c r="F42" s="87"/>
      <c r="G42" s="86">
        <v>168.35</v>
      </c>
      <c r="H42" s="9"/>
      <c r="I42" s="117"/>
      <c r="J42" s="117"/>
    </row>
    <row r="43" spans="1:10" ht="13.2" customHeight="1" x14ac:dyDescent="0.3">
      <c r="A43" s="98"/>
      <c r="B43" s="101"/>
      <c r="C43" s="37">
        <v>2024</v>
      </c>
      <c r="D43" s="44">
        <v>370</v>
      </c>
      <c r="E43" s="44"/>
      <c r="F43" s="45"/>
      <c r="G43" s="45">
        <v>370</v>
      </c>
      <c r="H43" s="9"/>
      <c r="I43" s="117"/>
      <c r="J43" s="117"/>
    </row>
    <row r="44" spans="1:10" ht="13.2" customHeight="1" x14ac:dyDescent="0.3">
      <c r="A44" s="99"/>
      <c r="B44" s="102"/>
      <c r="C44" s="37">
        <v>2025</v>
      </c>
      <c r="D44" s="44">
        <v>0</v>
      </c>
      <c r="E44" s="44"/>
      <c r="F44" s="45"/>
      <c r="G44" s="45">
        <v>0</v>
      </c>
      <c r="H44" s="9"/>
      <c r="I44" s="117"/>
      <c r="J44" s="117"/>
    </row>
    <row r="45" spans="1:10" ht="17.399999999999999" customHeight="1" x14ac:dyDescent="0.3">
      <c r="A45" s="97" t="s">
        <v>23</v>
      </c>
      <c r="B45" s="100" t="s">
        <v>31</v>
      </c>
      <c r="C45" s="37">
        <v>2017</v>
      </c>
      <c r="D45" s="44">
        <f t="shared" ref="D45" si="1">E45+F45+G45</f>
        <v>135</v>
      </c>
      <c r="E45" s="44"/>
      <c r="F45" s="45"/>
      <c r="G45" s="45">
        <v>135</v>
      </c>
      <c r="H45" s="9"/>
      <c r="I45" s="117"/>
      <c r="J45" s="117"/>
    </row>
    <row r="46" spans="1:10" ht="20.25" customHeight="1" x14ac:dyDescent="0.3">
      <c r="A46" s="98"/>
      <c r="B46" s="101"/>
      <c r="C46" s="37">
        <v>2018</v>
      </c>
      <c r="D46" s="45">
        <v>84.018219999999999</v>
      </c>
      <c r="E46" s="44"/>
      <c r="F46" s="45"/>
      <c r="G46" s="45">
        <v>84.018219999999999</v>
      </c>
      <c r="H46" s="9"/>
      <c r="I46" s="117"/>
      <c r="J46" s="117"/>
    </row>
    <row r="47" spans="1:10" ht="18" customHeight="1" x14ac:dyDescent="0.3">
      <c r="A47" s="98"/>
      <c r="B47" s="101"/>
      <c r="C47" s="37">
        <v>2019</v>
      </c>
      <c r="D47" s="44">
        <v>98.868899999999996</v>
      </c>
      <c r="E47" s="44"/>
      <c r="F47" s="45"/>
      <c r="G47" s="45">
        <f t="shared" ref="G47:G48" si="2">D47</f>
        <v>98.868899999999996</v>
      </c>
      <c r="H47" s="9"/>
      <c r="I47" s="117"/>
      <c r="J47" s="117"/>
    </row>
    <row r="48" spans="1:10" ht="18" customHeight="1" x14ac:dyDescent="0.3">
      <c r="A48" s="98"/>
      <c r="B48" s="101"/>
      <c r="C48" s="37">
        <v>2020</v>
      </c>
      <c r="D48" s="44">
        <v>111.94533</v>
      </c>
      <c r="E48" s="44"/>
      <c r="F48" s="45"/>
      <c r="G48" s="45">
        <f t="shared" si="2"/>
        <v>111.94533</v>
      </c>
      <c r="H48" s="9"/>
      <c r="I48" s="117"/>
      <c r="J48" s="117"/>
    </row>
    <row r="49" spans="1:10" ht="18" customHeight="1" x14ac:dyDescent="0.3">
      <c r="A49" s="98"/>
      <c r="B49" s="101"/>
      <c r="C49" s="37">
        <v>2021</v>
      </c>
      <c r="D49" s="44">
        <f>E49+F49+G49</f>
        <v>96.508430000000004</v>
      </c>
      <c r="E49" s="44"/>
      <c r="F49" s="45"/>
      <c r="G49" s="45">
        <v>96.508430000000004</v>
      </c>
      <c r="H49" s="9"/>
      <c r="I49" s="117"/>
      <c r="J49" s="117"/>
    </row>
    <row r="50" spans="1:10" ht="18" customHeight="1" x14ac:dyDescent="0.3">
      <c r="A50" s="98"/>
      <c r="B50" s="101"/>
      <c r="C50" s="37">
        <v>2022</v>
      </c>
      <c r="D50" s="44">
        <v>87.834320000000005</v>
      </c>
      <c r="E50" s="44"/>
      <c r="F50" s="45"/>
      <c r="G50" s="44">
        <v>87.834320000000005</v>
      </c>
      <c r="H50" s="9"/>
      <c r="I50" s="117"/>
      <c r="J50" s="117"/>
    </row>
    <row r="51" spans="1:10" ht="18" customHeight="1" x14ac:dyDescent="0.3">
      <c r="A51" s="98"/>
      <c r="B51" s="101"/>
      <c r="C51" s="37">
        <v>2023</v>
      </c>
      <c r="D51" s="44">
        <v>83.329580000000007</v>
      </c>
      <c r="E51" s="44"/>
      <c r="F51" s="45"/>
      <c r="G51" s="44">
        <v>83.329580000000007</v>
      </c>
      <c r="H51" s="9"/>
      <c r="I51" s="117"/>
      <c r="J51" s="117"/>
    </row>
    <row r="52" spans="1:10" ht="18" customHeight="1" x14ac:dyDescent="0.3">
      <c r="A52" s="98"/>
      <c r="B52" s="101"/>
      <c r="C52" s="37">
        <v>2024</v>
      </c>
      <c r="D52" s="44">
        <v>88.751999999999995</v>
      </c>
      <c r="E52" s="44"/>
      <c r="F52" s="45"/>
      <c r="G52" s="44">
        <v>88.751999999999995</v>
      </c>
      <c r="H52" s="9"/>
      <c r="I52" s="117"/>
      <c r="J52" s="117"/>
    </row>
    <row r="53" spans="1:10" ht="18" customHeight="1" x14ac:dyDescent="0.3">
      <c r="A53" s="99"/>
      <c r="B53" s="102"/>
      <c r="C53" s="37">
        <v>2025</v>
      </c>
      <c r="D53" s="44">
        <v>88.751999999999995</v>
      </c>
      <c r="E53" s="44"/>
      <c r="F53" s="45"/>
      <c r="G53" s="44">
        <v>88.751999999999995</v>
      </c>
      <c r="H53" s="9"/>
      <c r="I53" s="117"/>
      <c r="J53" s="117"/>
    </row>
    <row r="54" spans="1:10" ht="18.75" customHeight="1" x14ac:dyDescent="0.3">
      <c r="A54" s="97" t="s">
        <v>24</v>
      </c>
      <c r="B54" s="103" t="s">
        <v>40</v>
      </c>
      <c r="C54" s="37">
        <v>2017</v>
      </c>
      <c r="D54" s="44">
        <v>250</v>
      </c>
      <c r="E54" s="44"/>
      <c r="F54" s="45"/>
      <c r="G54" s="45">
        <v>250</v>
      </c>
      <c r="H54" s="9"/>
      <c r="I54" s="117"/>
      <c r="J54" s="117"/>
    </row>
    <row r="55" spans="1:10" ht="16.95" customHeight="1" x14ac:dyDescent="0.3">
      <c r="A55" s="98"/>
      <c r="B55" s="104"/>
      <c r="C55" s="37">
        <v>2018</v>
      </c>
      <c r="D55" s="40">
        <v>327.66500000000002</v>
      </c>
      <c r="E55" s="42"/>
      <c r="F55" s="39"/>
      <c r="G55" s="40">
        <v>327.65499999999997</v>
      </c>
      <c r="H55" s="9"/>
      <c r="I55" s="117"/>
      <c r="J55" s="117"/>
    </row>
    <row r="56" spans="1:10" ht="17.25" customHeight="1" x14ac:dyDescent="0.3">
      <c r="A56" s="98"/>
      <c r="B56" s="104"/>
      <c r="C56" s="37">
        <v>2019</v>
      </c>
      <c r="D56" s="38">
        <v>216.70454000000001</v>
      </c>
      <c r="E56" s="42"/>
      <c r="F56" s="39"/>
      <c r="G56" s="40">
        <f t="shared" ref="G56:G63" si="3">D56</f>
        <v>216.70454000000001</v>
      </c>
      <c r="H56" s="9"/>
      <c r="I56" s="117"/>
      <c r="J56" s="117"/>
    </row>
    <row r="57" spans="1:10" ht="17.25" customHeight="1" x14ac:dyDescent="0.3">
      <c r="A57" s="98"/>
      <c r="B57" s="104"/>
      <c r="C57" s="47">
        <v>2020</v>
      </c>
      <c r="D57" s="44">
        <v>130</v>
      </c>
      <c r="E57" s="44"/>
      <c r="F57" s="45"/>
      <c r="G57" s="45">
        <f t="shared" si="3"/>
        <v>130</v>
      </c>
      <c r="H57" s="9"/>
      <c r="I57" s="117"/>
      <c r="J57" s="117"/>
    </row>
    <row r="58" spans="1:10" ht="17.25" customHeight="1" x14ac:dyDescent="0.3">
      <c r="A58" s="98"/>
      <c r="B58" s="104"/>
      <c r="C58" s="47">
        <v>2021</v>
      </c>
      <c r="D58" s="44">
        <v>208.304</v>
      </c>
      <c r="E58" s="44"/>
      <c r="F58" s="45"/>
      <c r="G58" s="45">
        <f t="shared" si="3"/>
        <v>208.304</v>
      </c>
      <c r="H58" s="2"/>
      <c r="I58" s="117"/>
      <c r="J58" s="117"/>
    </row>
    <row r="59" spans="1:10" ht="17.25" customHeight="1" x14ac:dyDescent="0.3">
      <c r="A59" s="98"/>
      <c r="B59" s="104"/>
      <c r="C59" s="47">
        <v>2022</v>
      </c>
      <c r="D59" s="44">
        <v>297.29818999999998</v>
      </c>
      <c r="E59" s="44"/>
      <c r="F59" s="45"/>
      <c r="G59" s="44">
        <v>297.29818999999998</v>
      </c>
      <c r="H59" s="9"/>
      <c r="I59" s="117"/>
      <c r="J59" s="117"/>
    </row>
    <row r="60" spans="1:10" ht="17.25" customHeight="1" x14ac:dyDescent="0.3">
      <c r="A60" s="98"/>
      <c r="B60" s="104"/>
      <c r="C60" s="47">
        <v>2023</v>
      </c>
      <c r="D60" s="86">
        <v>320.37606</v>
      </c>
      <c r="E60" s="86"/>
      <c r="F60" s="87"/>
      <c r="G60" s="86">
        <v>320.37606</v>
      </c>
      <c r="H60" s="9"/>
      <c r="I60" s="117"/>
      <c r="J60" s="117"/>
    </row>
    <row r="61" spans="1:10" ht="17.25" customHeight="1" x14ac:dyDescent="0.3">
      <c r="A61" s="98"/>
      <c r="B61" s="104"/>
      <c r="C61" s="47">
        <v>2024</v>
      </c>
      <c r="D61" s="44">
        <v>175.57300000000001</v>
      </c>
      <c r="E61" s="44"/>
      <c r="F61" s="45"/>
      <c r="G61" s="44">
        <v>175.57300000000001</v>
      </c>
      <c r="H61" s="9"/>
      <c r="I61" s="117"/>
      <c r="J61" s="117"/>
    </row>
    <row r="62" spans="1:10" ht="17.25" customHeight="1" x14ac:dyDescent="0.3">
      <c r="A62" s="99"/>
      <c r="B62" s="105"/>
      <c r="C62" s="47">
        <v>2025</v>
      </c>
      <c r="D62" s="44">
        <v>182.596</v>
      </c>
      <c r="E62" s="44"/>
      <c r="F62" s="45"/>
      <c r="G62" s="44">
        <v>182.596</v>
      </c>
      <c r="H62" s="9"/>
      <c r="I62" s="117"/>
      <c r="J62" s="117"/>
    </row>
    <row r="63" spans="1:10" ht="56.4" customHeight="1" x14ac:dyDescent="0.3">
      <c r="A63" s="32" t="s">
        <v>41</v>
      </c>
      <c r="B63" s="26" t="s">
        <v>44</v>
      </c>
      <c r="C63" s="47">
        <v>2018</v>
      </c>
      <c r="D63" s="44">
        <v>29.422999999999998</v>
      </c>
      <c r="E63" s="44"/>
      <c r="F63" s="45"/>
      <c r="G63" s="45">
        <f t="shared" si="3"/>
        <v>29.422999999999998</v>
      </c>
      <c r="H63" s="9"/>
      <c r="I63" s="117"/>
      <c r="J63" s="117"/>
    </row>
    <row r="64" spans="1:10" ht="37.950000000000003" customHeight="1" x14ac:dyDescent="0.3">
      <c r="A64" s="130" t="s">
        <v>47</v>
      </c>
      <c r="B64" s="130" t="s">
        <v>60</v>
      </c>
      <c r="C64" s="47">
        <v>2019</v>
      </c>
      <c r="D64" s="44">
        <v>99.012</v>
      </c>
      <c r="E64" s="44"/>
      <c r="F64" s="45"/>
      <c r="G64" s="45">
        <v>99.012</v>
      </c>
      <c r="H64" s="9"/>
      <c r="I64" s="117"/>
      <c r="J64" s="117"/>
    </row>
    <row r="65" spans="1:10" ht="52.2" customHeight="1" x14ac:dyDescent="0.3">
      <c r="A65" s="131"/>
      <c r="B65" s="131"/>
      <c r="C65" s="48">
        <v>2020</v>
      </c>
      <c r="D65" s="46">
        <v>29.791</v>
      </c>
      <c r="E65" s="46"/>
      <c r="F65" s="49"/>
      <c r="G65" s="49">
        <v>29.791</v>
      </c>
      <c r="H65" s="10"/>
      <c r="I65" s="118"/>
      <c r="J65" s="118"/>
    </row>
    <row r="66" spans="1:10" ht="28.8" customHeight="1" x14ac:dyDescent="0.3">
      <c r="A66" s="130" t="s">
        <v>65</v>
      </c>
      <c r="B66" s="130" t="s">
        <v>64</v>
      </c>
      <c r="C66" s="48">
        <v>2021</v>
      </c>
      <c r="D66" s="46">
        <f>E66+F66+G66</f>
        <v>2998.4609999999998</v>
      </c>
      <c r="E66" s="46"/>
      <c r="F66" s="49"/>
      <c r="G66" s="49">
        <v>2998.4609999999998</v>
      </c>
      <c r="H66" s="10"/>
      <c r="I66" s="116" t="s">
        <v>8</v>
      </c>
      <c r="J66" s="31"/>
    </row>
    <row r="67" spans="1:10" ht="26.4" customHeight="1" x14ac:dyDescent="0.3">
      <c r="A67" s="131"/>
      <c r="B67" s="131"/>
      <c r="C67" s="48">
        <v>2022</v>
      </c>
      <c r="D67" s="46">
        <v>2289.13</v>
      </c>
      <c r="E67" s="46"/>
      <c r="F67" s="49"/>
      <c r="G67" s="46">
        <v>2289.13</v>
      </c>
      <c r="H67" s="10"/>
      <c r="I67" s="117"/>
      <c r="J67" s="75"/>
    </row>
    <row r="68" spans="1:10" ht="124.2" customHeight="1" x14ac:dyDescent="0.3">
      <c r="A68" s="32" t="s">
        <v>68</v>
      </c>
      <c r="B68" s="76" t="s">
        <v>73</v>
      </c>
      <c r="C68" s="48"/>
      <c r="D68" s="46"/>
      <c r="E68" s="46"/>
      <c r="F68" s="49"/>
      <c r="G68" s="49"/>
      <c r="H68" s="10"/>
      <c r="I68" s="117"/>
      <c r="J68" s="31"/>
    </row>
    <row r="69" spans="1:10" ht="33" customHeight="1" x14ac:dyDescent="0.3">
      <c r="A69" s="114" t="s">
        <v>69</v>
      </c>
      <c r="B69" s="112" t="s">
        <v>62</v>
      </c>
      <c r="C69" s="50">
        <v>2021</v>
      </c>
      <c r="D69" s="51">
        <f>E69+F69+G69</f>
        <v>8828.2350000000006</v>
      </c>
      <c r="E69" s="52"/>
      <c r="F69" s="52">
        <v>0</v>
      </c>
      <c r="G69" s="51">
        <v>8828.2350000000006</v>
      </c>
      <c r="H69" s="10"/>
      <c r="I69" s="117"/>
      <c r="J69" s="34"/>
    </row>
    <row r="70" spans="1:10" ht="36" customHeight="1" x14ac:dyDescent="0.3">
      <c r="A70" s="115"/>
      <c r="B70" s="113"/>
      <c r="C70" s="50">
        <v>2022</v>
      </c>
      <c r="D70" s="51">
        <v>3223.77</v>
      </c>
      <c r="E70" s="52"/>
      <c r="F70" s="52"/>
      <c r="G70" s="51">
        <v>3223.77</v>
      </c>
      <c r="H70" s="10"/>
      <c r="I70" s="117"/>
      <c r="J70" s="34"/>
    </row>
    <row r="71" spans="1:10" ht="32.4" customHeight="1" x14ac:dyDescent="0.3">
      <c r="A71" s="130" t="s">
        <v>70</v>
      </c>
      <c r="B71" s="112" t="s">
        <v>63</v>
      </c>
      <c r="C71" s="50">
        <v>2022</v>
      </c>
      <c r="D71" s="51">
        <v>0</v>
      </c>
      <c r="E71" s="52"/>
      <c r="F71" s="52">
        <v>0</v>
      </c>
      <c r="G71" s="51">
        <v>0</v>
      </c>
      <c r="H71" s="10"/>
      <c r="I71" s="117"/>
      <c r="J71" s="31"/>
    </row>
    <row r="72" spans="1:10" ht="32.4" customHeight="1" x14ac:dyDescent="0.3">
      <c r="A72" s="157"/>
      <c r="B72" s="156"/>
      <c r="C72" s="50">
        <v>2023</v>
      </c>
      <c r="D72" s="79">
        <f>SUM(F72:G72)</f>
        <v>197815.11</v>
      </c>
      <c r="E72" s="79"/>
      <c r="F72" s="52">
        <v>189902.5</v>
      </c>
      <c r="G72" s="79">
        <v>7912.61</v>
      </c>
      <c r="H72" s="10"/>
      <c r="I72" s="117"/>
      <c r="J72" s="83"/>
    </row>
    <row r="73" spans="1:10" ht="31.2" customHeight="1" x14ac:dyDescent="0.3">
      <c r="A73" s="131"/>
      <c r="B73" s="113"/>
      <c r="C73" s="50">
        <v>2024</v>
      </c>
      <c r="D73" s="79">
        <f>SUM(F73:G73)</f>
        <v>203376.94</v>
      </c>
      <c r="E73" s="80"/>
      <c r="F73" s="52">
        <v>195241.8</v>
      </c>
      <c r="G73" s="79">
        <v>8135.14</v>
      </c>
      <c r="H73" s="10"/>
      <c r="I73" s="117"/>
      <c r="J73" s="31"/>
    </row>
    <row r="74" spans="1:10" ht="31.2" customHeight="1" x14ac:dyDescent="0.3">
      <c r="A74" s="128" t="s">
        <v>85</v>
      </c>
      <c r="B74" s="112" t="s">
        <v>84</v>
      </c>
      <c r="C74" s="78">
        <v>2023</v>
      </c>
      <c r="D74" s="79">
        <v>0</v>
      </c>
      <c r="E74" s="79"/>
      <c r="F74" s="52"/>
      <c r="G74" s="79">
        <v>0</v>
      </c>
      <c r="H74" s="10"/>
      <c r="I74" s="118"/>
      <c r="J74" s="77"/>
    </row>
    <row r="75" spans="1:10" ht="31.2" customHeight="1" x14ac:dyDescent="0.3">
      <c r="A75" s="129"/>
      <c r="B75" s="113"/>
      <c r="C75" s="78">
        <v>2024</v>
      </c>
      <c r="D75" s="79">
        <v>0</v>
      </c>
      <c r="E75" s="80"/>
      <c r="F75" s="52"/>
      <c r="G75" s="79">
        <v>0</v>
      </c>
      <c r="H75" s="10"/>
      <c r="I75" s="82"/>
      <c r="J75" s="82"/>
    </row>
    <row r="76" spans="1:10" ht="31.95" customHeight="1" x14ac:dyDescent="0.3">
      <c r="A76" s="81"/>
      <c r="B76" s="11" t="s">
        <v>19</v>
      </c>
      <c r="C76" s="27" t="s">
        <v>80</v>
      </c>
      <c r="D76" s="12">
        <f>E76+F76+G76</f>
        <v>426633.60278999998</v>
      </c>
      <c r="E76" s="13"/>
      <c r="F76" s="14">
        <f>SUM(F77:F85)</f>
        <v>385144.3</v>
      </c>
      <c r="G76" s="15">
        <f>SUM(G77:G85)</f>
        <v>41489.302790000002</v>
      </c>
      <c r="H76" s="16"/>
      <c r="I76" s="17"/>
      <c r="J76" s="17"/>
    </row>
    <row r="77" spans="1:10" ht="14.4" customHeight="1" x14ac:dyDescent="0.3">
      <c r="A77" s="109"/>
      <c r="B77" s="106" t="s">
        <v>79</v>
      </c>
      <c r="C77" s="37">
        <v>2017</v>
      </c>
      <c r="D77" s="18">
        <f>D18+D27+D36+D45+D54</f>
        <v>744.72888</v>
      </c>
      <c r="E77" s="19"/>
      <c r="F77" s="14"/>
      <c r="G77" s="15">
        <f>G54+G45+G36+G27+G18</f>
        <v>744.72888</v>
      </c>
      <c r="H77" s="16"/>
      <c r="I77" s="17"/>
      <c r="J77" s="17"/>
    </row>
    <row r="78" spans="1:10" x14ac:dyDescent="0.3">
      <c r="A78" s="110"/>
      <c r="B78" s="107"/>
      <c r="C78" s="37">
        <v>2018</v>
      </c>
      <c r="D78" s="18">
        <f>D19+D28+D37+D46+D55+D63</f>
        <v>820.22766000000001</v>
      </c>
      <c r="E78" s="19"/>
      <c r="F78" s="14"/>
      <c r="G78" s="15">
        <f>D78</f>
        <v>820.22766000000001</v>
      </c>
      <c r="H78" s="16"/>
      <c r="I78" s="17"/>
      <c r="J78" s="17"/>
    </row>
    <row r="79" spans="1:10" x14ac:dyDescent="0.3">
      <c r="A79" s="110"/>
      <c r="B79" s="107"/>
      <c r="C79" s="37">
        <v>2019</v>
      </c>
      <c r="D79" s="18">
        <f>D20+D29+D38+D47+D56+D64</f>
        <v>994.77003999999988</v>
      </c>
      <c r="E79" s="19"/>
      <c r="F79" s="14"/>
      <c r="G79" s="15">
        <f>G56+G47+G38+G29+G20+G64</f>
        <v>994.77004000000011</v>
      </c>
      <c r="H79" s="20"/>
      <c r="I79" s="17"/>
      <c r="J79" s="17"/>
    </row>
    <row r="80" spans="1:10" x14ac:dyDescent="0.3">
      <c r="A80" s="110"/>
      <c r="B80" s="107"/>
      <c r="C80" s="37">
        <v>2020</v>
      </c>
      <c r="D80" s="18">
        <f>D21+D30+D39+D48+D57+D65</f>
        <v>688.22393</v>
      </c>
      <c r="E80" s="19"/>
      <c r="F80" s="14"/>
      <c r="G80" s="15">
        <f>D80</f>
        <v>688.22393</v>
      </c>
      <c r="H80" s="20"/>
      <c r="I80" s="17"/>
      <c r="J80" s="17"/>
    </row>
    <row r="81" spans="1:10" x14ac:dyDescent="0.3">
      <c r="A81" s="110"/>
      <c r="B81" s="107"/>
      <c r="C81" s="37">
        <v>2021</v>
      </c>
      <c r="D81" s="18">
        <f>E81+F81+G81</f>
        <v>12906.216829999999</v>
      </c>
      <c r="E81" s="19"/>
      <c r="F81" s="14"/>
      <c r="G81" s="15">
        <f>G69+G66+G58+G49+G40+G31+G22</f>
        <v>12906.216829999999</v>
      </c>
      <c r="H81" s="20"/>
      <c r="I81" s="17"/>
      <c r="J81" s="17"/>
    </row>
    <row r="82" spans="1:10" x14ac:dyDescent="0.3">
      <c r="A82" s="110"/>
      <c r="B82" s="107"/>
      <c r="C82" s="37">
        <v>2022</v>
      </c>
      <c r="D82" s="18">
        <f>SUM(D59+D50+D41+D32+D23+D71+D67+D70)</f>
        <v>6772.8401100000001</v>
      </c>
      <c r="E82" s="19"/>
      <c r="F82" s="14"/>
      <c r="G82" s="15">
        <f>D82</f>
        <v>6772.8401100000001</v>
      </c>
      <c r="H82" s="20"/>
      <c r="I82" s="17"/>
      <c r="J82" s="17"/>
    </row>
    <row r="83" spans="1:10" x14ac:dyDescent="0.3">
      <c r="A83" s="110"/>
      <c r="B83" s="107"/>
      <c r="C83" s="37">
        <v>2023</v>
      </c>
      <c r="D83" s="18">
        <f>SUM(E83:G83)</f>
        <v>198893.98233999999</v>
      </c>
      <c r="E83" s="19"/>
      <c r="F83" s="14">
        <f>SUM(F72)</f>
        <v>189902.5</v>
      </c>
      <c r="G83" s="15">
        <f>SUM(G24+G33+G42+G51+G60+G723+G74+G72)</f>
        <v>8991.4823399999987</v>
      </c>
      <c r="H83" s="20"/>
      <c r="I83" s="17"/>
      <c r="J83" s="17"/>
    </row>
    <row r="84" spans="1:10" x14ac:dyDescent="0.3">
      <c r="A84" s="110"/>
      <c r="B84" s="107"/>
      <c r="C84" s="37">
        <v>2024</v>
      </c>
      <c r="D84" s="18">
        <f>SUM(E84:G84)</f>
        <v>204526.26499999998</v>
      </c>
      <c r="E84" s="19"/>
      <c r="F84" s="14">
        <f>SUM(F73)</f>
        <v>195241.8</v>
      </c>
      <c r="G84" s="15">
        <f>SUM(G25+G34+G43+G52+G61+G75+G73)</f>
        <v>9284.4650000000001</v>
      </c>
      <c r="H84" s="20"/>
      <c r="I84" s="17"/>
      <c r="J84" s="17"/>
    </row>
    <row r="85" spans="1:10" x14ac:dyDescent="0.3">
      <c r="A85" s="111"/>
      <c r="B85" s="108"/>
      <c r="C85" s="37">
        <v>2025</v>
      </c>
      <c r="D85" s="18">
        <f>SUM(E85:G85)</f>
        <v>286.34800000000001</v>
      </c>
      <c r="E85" s="19"/>
      <c r="F85" s="14"/>
      <c r="G85" s="15">
        <f>SUM(G26+G35+G44+G53+G62)</f>
        <v>286.34800000000001</v>
      </c>
      <c r="H85" s="20"/>
      <c r="I85" s="17"/>
      <c r="J85" s="17"/>
    </row>
    <row r="86" spans="1:10" ht="15" customHeight="1" x14ac:dyDescent="0.3">
      <c r="A86" s="150" t="s">
        <v>27</v>
      </c>
      <c r="B86" s="151"/>
      <c r="C86" s="151"/>
      <c r="D86" s="151"/>
      <c r="E86" s="151"/>
      <c r="F86" s="151"/>
      <c r="G86" s="151"/>
      <c r="H86" s="151"/>
      <c r="I86" s="151"/>
      <c r="J86" s="152"/>
    </row>
    <row r="87" spans="1:10" ht="15" customHeight="1" x14ac:dyDescent="0.3">
      <c r="A87" s="88" t="s">
        <v>29</v>
      </c>
      <c r="B87" s="89"/>
      <c r="C87" s="89"/>
      <c r="D87" s="89"/>
      <c r="E87" s="89"/>
      <c r="F87" s="89"/>
      <c r="G87" s="89"/>
      <c r="H87" s="89"/>
      <c r="I87" s="89"/>
      <c r="J87" s="90"/>
    </row>
    <row r="88" spans="1:10" ht="21" customHeight="1" x14ac:dyDescent="0.3">
      <c r="A88" s="147" t="s">
        <v>30</v>
      </c>
      <c r="B88" s="148"/>
      <c r="C88" s="148"/>
      <c r="D88" s="148"/>
      <c r="E88" s="148"/>
      <c r="F88" s="148"/>
      <c r="G88" s="148"/>
      <c r="H88" s="148"/>
      <c r="I88" s="148"/>
      <c r="J88" s="149"/>
    </row>
    <row r="89" spans="1:10" ht="76.2" customHeight="1" x14ac:dyDescent="0.3">
      <c r="A89" s="21" t="s">
        <v>37</v>
      </c>
      <c r="B89" s="22" t="s">
        <v>35</v>
      </c>
      <c r="C89" s="37">
        <v>2017</v>
      </c>
      <c r="D89" s="53">
        <v>48.931060000000002</v>
      </c>
      <c r="E89" s="54"/>
      <c r="F89" s="54"/>
      <c r="G89" s="53">
        <f>D89</f>
        <v>48.931060000000002</v>
      </c>
      <c r="H89" s="9"/>
      <c r="I89" s="30" t="s">
        <v>8</v>
      </c>
      <c r="J89" s="116" t="s">
        <v>61</v>
      </c>
    </row>
    <row r="90" spans="1:10" ht="31.95" customHeight="1" x14ac:dyDescent="0.3">
      <c r="A90" s="28" t="s">
        <v>32</v>
      </c>
      <c r="B90" s="23" t="s">
        <v>34</v>
      </c>
      <c r="C90" s="37">
        <v>2017</v>
      </c>
      <c r="D90" s="54">
        <v>6500</v>
      </c>
      <c r="E90" s="54"/>
      <c r="F90" s="54"/>
      <c r="G90" s="54">
        <v>6500</v>
      </c>
      <c r="H90" s="9"/>
      <c r="I90" s="29" t="s">
        <v>8</v>
      </c>
      <c r="J90" s="117"/>
    </row>
    <row r="91" spans="1:10" ht="70.95" customHeight="1" x14ac:dyDescent="0.3">
      <c r="A91" s="16" t="s">
        <v>33</v>
      </c>
      <c r="B91" s="24" t="s">
        <v>38</v>
      </c>
      <c r="C91" s="37">
        <v>2017</v>
      </c>
      <c r="D91" s="55">
        <v>4690.3950000000004</v>
      </c>
      <c r="E91" s="54"/>
      <c r="F91" s="54"/>
      <c r="G91" s="55">
        <v>4690.3950000000004</v>
      </c>
      <c r="H91" s="9"/>
      <c r="I91" s="25" t="s">
        <v>8</v>
      </c>
      <c r="J91" s="117"/>
    </row>
    <row r="92" spans="1:10" ht="84" customHeight="1" x14ac:dyDescent="0.3">
      <c r="A92" s="16" t="s">
        <v>36</v>
      </c>
      <c r="B92" s="23" t="s">
        <v>39</v>
      </c>
      <c r="C92" s="37">
        <v>2017</v>
      </c>
      <c r="D92" s="53">
        <v>585.43812000000003</v>
      </c>
      <c r="E92" s="54"/>
      <c r="F92" s="54"/>
      <c r="G92" s="53">
        <v>585.43812000000003</v>
      </c>
      <c r="H92" s="9"/>
      <c r="I92" s="25" t="s">
        <v>8</v>
      </c>
      <c r="J92" s="117"/>
    </row>
    <row r="93" spans="1:10" ht="70.95" customHeight="1" x14ac:dyDescent="0.3">
      <c r="A93" s="28" t="s">
        <v>43</v>
      </c>
      <c r="B93" s="33" t="s">
        <v>58</v>
      </c>
      <c r="C93" s="37">
        <v>2018</v>
      </c>
      <c r="D93" s="53">
        <v>6777</v>
      </c>
      <c r="E93" s="54"/>
      <c r="F93" s="54"/>
      <c r="G93" s="53">
        <f>D93</f>
        <v>6777</v>
      </c>
      <c r="H93" s="9"/>
      <c r="I93" s="25" t="s">
        <v>8</v>
      </c>
      <c r="J93" s="117"/>
    </row>
    <row r="94" spans="1:10" ht="28.95" customHeight="1" x14ac:dyDescent="0.3">
      <c r="A94" s="16" t="s">
        <v>45</v>
      </c>
      <c r="B94" s="23" t="s">
        <v>46</v>
      </c>
      <c r="C94" s="37">
        <v>2018</v>
      </c>
      <c r="D94" s="53">
        <v>69.75</v>
      </c>
      <c r="E94" s="54"/>
      <c r="F94" s="54"/>
      <c r="G94" s="53">
        <v>69.75</v>
      </c>
      <c r="H94" s="9"/>
      <c r="I94" s="25" t="s">
        <v>8</v>
      </c>
      <c r="J94" s="117"/>
    </row>
    <row r="95" spans="1:10" ht="27.6" customHeight="1" x14ac:dyDescent="0.3">
      <c r="A95" s="109" t="s">
        <v>48</v>
      </c>
      <c r="B95" s="158" t="s">
        <v>49</v>
      </c>
      <c r="C95" s="37">
        <v>2019</v>
      </c>
      <c r="D95" s="53">
        <v>0</v>
      </c>
      <c r="E95" s="54"/>
      <c r="F95" s="54"/>
      <c r="G95" s="53">
        <v>0</v>
      </c>
      <c r="H95" s="9"/>
      <c r="I95" s="25" t="s">
        <v>8</v>
      </c>
      <c r="J95" s="117"/>
    </row>
    <row r="96" spans="1:10" ht="26.4" customHeight="1" x14ac:dyDescent="0.3">
      <c r="A96" s="111"/>
      <c r="B96" s="159"/>
      <c r="C96" s="37">
        <v>2020</v>
      </c>
      <c r="D96" s="53">
        <v>176.06898000000001</v>
      </c>
      <c r="E96" s="54"/>
      <c r="F96" s="54"/>
      <c r="G96" s="53">
        <v>176.06898000000001</v>
      </c>
      <c r="H96" s="9"/>
      <c r="I96" s="25" t="s">
        <v>8</v>
      </c>
      <c r="J96" s="117"/>
    </row>
    <row r="97" spans="1:10" ht="44.4" customHeight="1" x14ac:dyDescent="0.3">
      <c r="A97" s="16" t="s">
        <v>50</v>
      </c>
      <c r="B97" s="23" t="s">
        <v>51</v>
      </c>
      <c r="C97" s="37">
        <v>2019</v>
      </c>
      <c r="D97" s="53">
        <v>159.69757999999999</v>
      </c>
      <c r="E97" s="54"/>
      <c r="F97" s="54"/>
      <c r="G97" s="53">
        <v>159.69757999999999</v>
      </c>
      <c r="H97" s="9"/>
      <c r="I97" s="25" t="s">
        <v>8</v>
      </c>
      <c r="J97" s="117"/>
    </row>
    <row r="98" spans="1:10" ht="33" customHeight="1" x14ac:dyDescent="0.3">
      <c r="A98" s="16" t="s">
        <v>52</v>
      </c>
      <c r="B98" s="23" t="s">
        <v>54</v>
      </c>
      <c r="C98" s="37">
        <v>2020</v>
      </c>
      <c r="D98" s="53">
        <v>542.21308999999997</v>
      </c>
      <c r="E98" s="54"/>
      <c r="F98" s="54"/>
      <c r="G98" s="53">
        <v>542.21308999999997</v>
      </c>
      <c r="H98" s="9"/>
      <c r="I98" s="25" t="s">
        <v>8</v>
      </c>
      <c r="J98" s="117"/>
    </row>
    <row r="99" spans="1:10" ht="33" customHeight="1" x14ac:dyDescent="0.3">
      <c r="A99" s="16" t="s">
        <v>53</v>
      </c>
      <c r="B99" s="23" t="s">
        <v>55</v>
      </c>
      <c r="C99" s="37">
        <v>2020</v>
      </c>
      <c r="D99" s="56">
        <v>69.748000000000005</v>
      </c>
      <c r="E99" s="54"/>
      <c r="F99" s="54"/>
      <c r="G99" s="56">
        <v>69.748000000000005</v>
      </c>
      <c r="H99" s="9"/>
      <c r="I99" s="25" t="s">
        <v>8</v>
      </c>
      <c r="J99" s="117"/>
    </row>
    <row r="100" spans="1:10" ht="33" customHeight="1" x14ac:dyDescent="0.3">
      <c r="A100" s="16" t="s">
        <v>56</v>
      </c>
      <c r="B100" s="23" t="s">
        <v>57</v>
      </c>
      <c r="C100" s="37">
        <v>2020</v>
      </c>
      <c r="D100" s="56">
        <v>406.31900000000002</v>
      </c>
      <c r="E100" s="54"/>
      <c r="F100" s="54"/>
      <c r="G100" s="53">
        <v>406.31900000000002</v>
      </c>
      <c r="H100" s="9"/>
      <c r="I100" s="25" t="s">
        <v>8</v>
      </c>
      <c r="J100" s="117"/>
    </row>
    <row r="101" spans="1:10" ht="33" customHeight="1" x14ac:dyDescent="0.3">
      <c r="A101" s="16" t="s">
        <v>59</v>
      </c>
      <c r="B101" s="23" t="s">
        <v>66</v>
      </c>
      <c r="C101" s="37">
        <v>2021</v>
      </c>
      <c r="D101" s="56">
        <f>E101+F101+G101</f>
        <v>158.45400000000001</v>
      </c>
      <c r="E101" s="54"/>
      <c r="F101" s="54"/>
      <c r="G101" s="53">
        <v>158.45400000000001</v>
      </c>
      <c r="H101" s="9"/>
      <c r="I101" s="25" t="s">
        <v>8</v>
      </c>
      <c r="J101" s="117"/>
    </row>
    <row r="102" spans="1:10" ht="33" customHeight="1" x14ac:dyDescent="0.3">
      <c r="A102" s="16" t="s">
        <v>72</v>
      </c>
      <c r="B102" s="23" t="s">
        <v>74</v>
      </c>
      <c r="C102" s="37">
        <v>2021</v>
      </c>
      <c r="D102" s="56">
        <f>E102+F102+G102</f>
        <v>1000</v>
      </c>
      <c r="E102" s="54"/>
      <c r="F102" s="54"/>
      <c r="G102" s="53">
        <v>1000</v>
      </c>
      <c r="H102" s="9"/>
      <c r="I102" s="25" t="s">
        <v>8</v>
      </c>
      <c r="J102" s="117"/>
    </row>
    <row r="103" spans="1:10" ht="49.8" customHeight="1" x14ac:dyDescent="0.3">
      <c r="A103" s="16" t="s">
        <v>81</v>
      </c>
      <c r="B103" s="23" t="s">
        <v>76</v>
      </c>
      <c r="C103" s="37">
        <v>2022</v>
      </c>
      <c r="D103" s="56">
        <v>1000</v>
      </c>
      <c r="E103" s="54"/>
      <c r="F103" s="54"/>
      <c r="G103" s="53">
        <v>1000</v>
      </c>
      <c r="H103" s="9"/>
      <c r="I103" s="25" t="s">
        <v>8</v>
      </c>
      <c r="J103" s="118"/>
    </row>
    <row r="104" spans="1:10" x14ac:dyDescent="0.3">
      <c r="A104" s="1"/>
      <c r="B104" s="8" t="s">
        <v>18</v>
      </c>
      <c r="C104" s="50" t="s">
        <v>80</v>
      </c>
      <c r="D104" s="57">
        <f>E104+F104+G104</f>
        <v>22184.01483</v>
      </c>
      <c r="E104" s="58"/>
      <c r="F104" s="58"/>
      <c r="G104" s="57">
        <f>SUM(G105:G113)</f>
        <v>22184.01483</v>
      </c>
      <c r="H104" s="2"/>
      <c r="I104" s="5"/>
      <c r="J104" s="6"/>
    </row>
    <row r="105" spans="1:10" x14ac:dyDescent="0.3">
      <c r="A105" s="112"/>
      <c r="B105" s="112" t="s">
        <v>11</v>
      </c>
      <c r="C105" s="50">
        <v>2017</v>
      </c>
      <c r="D105" s="57">
        <f>D89+D90+D91+D92</f>
        <v>11824.76418</v>
      </c>
      <c r="E105" s="58"/>
      <c r="F105" s="58"/>
      <c r="G105" s="57">
        <f>D105</f>
        <v>11824.76418</v>
      </c>
      <c r="H105" s="2"/>
      <c r="I105" s="5"/>
      <c r="J105" s="6"/>
    </row>
    <row r="106" spans="1:10" x14ac:dyDescent="0.3">
      <c r="A106" s="156"/>
      <c r="B106" s="156"/>
      <c r="C106" s="50">
        <v>2018</v>
      </c>
      <c r="D106" s="57">
        <f>SUM(G106)</f>
        <v>6846.75</v>
      </c>
      <c r="E106" s="58"/>
      <c r="F106" s="58"/>
      <c r="G106" s="57">
        <f>SUM(G94+G93)</f>
        <v>6846.75</v>
      </c>
      <c r="H106" s="2"/>
      <c r="I106" s="5"/>
      <c r="J106" s="6"/>
    </row>
    <row r="107" spans="1:10" x14ac:dyDescent="0.3">
      <c r="A107" s="156"/>
      <c r="B107" s="156"/>
      <c r="C107" s="50">
        <v>2019</v>
      </c>
      <c r="D107" s="57">
        <f>SUM(G107)</f>
        <v>159.69757999999999</v>
      </c>
      <c r="E107" s="57"/>
      <c r="F107" s="57"/>
      <c r="G107" s="57">
        <f>SUM(G95)+G97</f>
        <v>159.69757999999999</v>
      </c>
      <c r="H107" s="2"/>
      <c r="I107" s="7"/>
      <c r="J107" s="6"/>
    </row>
    <row r="108" spans="1:10" x14ac:dyDescent="0.3">
      <c r="A108" s="156"/>
      <c r="B108" s="156"/>
      <c r="C108" s="50">
        <v>2020</v>
      </c>
      <c r="D108" s="57">
        <f>SUM(D99+D98+D96+D100)</f>
        <v>1194.34907</v>
      </c>
      <c r="E108" s="58"/>
      <c r="F108" s="58"/>
      <c r="G108" s="57">
        <f>D108</f>
        <v>1194.34907</v>
      </c>
      <c r="H108" s="2"/>
      <c r="I108" s="7"/>
      <c r="J108" s="6"/>
    </row>
    <row r="109" spans="1:10" x14ac:dyDescent="0.3">
      <c r="A109" s="156"/>
      <c r="B109" s="156"/>
      <c r="C109" s="50">
        <v>2021</v>
      </c>
      <c r="D109" s="57">
        <f>G109+F109+E109</f>
        <v>1158.454</v>
      </c>
      <c r="E109" s="58"/>
      <c r="F109" s="58"/>
      <c r="G109" s="57">
        <f>G102+G101</f>
        <v>1158.454</v>
      </c>
      <c r="H109" s="2"/>
      <c r="I109" s="7"/>
      <c r="J109" s="6"/>
    </row>
    <row r="110" spans="1:10" x14ac:dyDescent="0.3">
      <c r="A110" s="156"/>
      <c r="B110" s="156"/>
      <c r="C110" s="50">
        <v>2022</v>
      </c>
      <c r="D110" s="57">
        <f>D103</f>
        <v>1000</v>
      </c>
      <c r="E110" s="58"/>
      <c r="F110" s="58"/>
      <c r="G110" s="57">
        <f>D110</f>
        <v>1000</v>
      </c>
      <c r="H110" s="2"/>
      <c r="I110" s="7"/>
      <c r="J110" s="6"/>
    </row>
    <row r="111" spans="1:10" x14ac:dyDescent="0.3">
      <c r="A111" s="156"/>
      <c r="B111" s="156"/>
      <c r="C111" s="50">
        <v>2023</v>
      </c>
      <c r="D111" s="57">
        <f>SUM(0)</f>
        <v>0</v>
      </c>
      <c r="E111" s="58"/>
      <c r="F111" s="58"/>
      <c r="G111" s="57">
        <f>D111</f>
        <v>0</v>
      </c>
      <c r="H111" s="2"/>
      <c r="I111" s="7"/>
      <c r="J111" s="6"/>
    </row>
    <row r="112" spans="1:10" x14ac:dyDescent="0.3">
      <c r="A112" s="156"/>
      <c r="B112" s="156"/>
      <c r="C112" s="50">
        <v>2024</v>
      </c>
      <c r="D112" s="57">
        <v>0</v>
      </c>
      <c r="E112" s="58"/>
      <c r="F112" s="58"/>
      <c r="G112" s="57">
        <v>0</v>
      </c>
      <c r="H112" s="2"/>
      <c r="I112" s="7"/>
      <c r="J112" s="6"/>
    </row>
    <row r="113" spans="1:10" x14ac:dyDescent="0.3">
      <c r="A113" s="113"/>
      <c r="B113" s="113"/>
      <c r="C113" s="50">
        <v>2025</v>
      </c>
      <c r="D113" s="57">
        <v>0</v>
      </c>
      <c r="E113" s="58"/>
      <c r="F113" s="58"/>
      <c r="G113" s="57">
        <v>0</v>
      </c>
      <c r="H113" s="2"/>
      <c r="I113" s="7"/>
      <c r="J113" s="6"/>
    </row>
    <row r="114" spans="1:10" x14ac:dyDescent="0.3">
      <c r="A114" s="4"/>
      <c r="B114" s="4" t="s">
        <v>9</v>
      </c>
      <c r="C114" s="50" t="s">
        <v>80</v>
      </c>
      <c r="D114" s="57">
        <f>SUM(F114:G114)</f>
        <v>448817.61761999998</v>
      </c>
      <c r="E114" s="58"/>
      <c r="F114" s="58">
        <f>SUM(F121+F122)</f>
        <v>385144.3</v>
      </c>
      <c r="G114" s="57">
        <f>SUM(G115:G123)</f>
        <v>63673.317619999987</v>
      </c>
      <c r="H114" s="59"/>
      <c r="I114" s="60"/>
      <c r="J114" s="61"/>
    </row>
    <row r="115" spans="1:10" x14ac:dyDescent="0.3">
      <c r="A115" s="160"/>
      <c r="B115" s="160" t="s">
        <v>17</v>
      </c>
      <c r="C115" s="50">
        <v>2017</v>
      </c>
      <c r="D115" s="57">
        <f>G115</f>
        <v>12569.493060000001</v>
      </c>
      <c r="E115" s="62"/>
      <c r="F115" s="62"/>
      <c r="G115" s="57">
        <f>G105+G77</f>
        <v>12569.493060000001</v>
      </c>
      <c r="H115" s="61"/>
      <c r="I115" s="3"/>
      <c r="J115" s="61"/>
    </row>
    <row r="116" spans="1:10" x14ac:dyDescent="0.3">
      <c r="A116" s="161"/>
      <c r="B116" s="161"/>
      <c r="C116" s="50">
        <v>2018</v>
      </c>
      <c r="D116" s="57">
        <f>G116+F116</f>
        <v>7666.9776600000005</v>
      </c>
      <c r="E116" s="58"/>
      <c r="F116" s="58"/>
      <c r="G116" s="57">
        <f>G106+G78</f>
        <v>7666.9776600000005</v>
      </c>
      <c r="H116" s="61"/>
      <c r="I116" s="5"/>
      <c r="J116" s="61"/>
    </row>
    <row r="117" spans="1:10" x14ac:dyDescent="0.3">
      <c r="A117" s="161"/>
      <c r="B117" s="161"/>
      <c r="C117" s="50">
        <v>2019</v>
      </c>
      <c r="D117" s="57">
        <f>SUM(E117:G117)</f>
        <v>1154.4676200000001</v>
      </c>
      <c r="E117" s="58"/>
      <c r="F117" s="58"/>
      <c r="G117" s="57">
        <f>G107+G79</f>
        <v>1154.4676200000001</v>
      </c>
      <c r="H117" s="61"/>
      <c r="I117" s="60"/>
      <c r="J117" s="61"/>
    </row>
    <row r="118" spans="1:10" x14ac:dyDescent="0.3">
      <c r="A118" s="161"/>
      <c r="B118" s="161"/>
      <c r="C118" s="50">
        <v>2020</v>
      </c>
      <c r="D118" s="57">
        <f>G118</f>
        <v>1882.5729999999999</v>
      </c>
      <c r="E118" s="58"/>
      <c r="F118" s="58"/>
      <c r="G118" s="57">
        <f>G108+G80</f>
        <v>1882.5729999999999</v>
      </c>
      <c r="H118" s="61"/>
      <c r="I118" s="60"/>
      <c r="J118" s="61"/>
    </row>
    <row r="119" spans="1:10" x14ac:dyDescent="0.3">
      <c r="A119" s="161"/>
      <c r="B119" s="161"/>
      <c r="C119" s="50">
        <v>2021</v>
      </c>
      <c r="D119" s="57">
        <f>SUM(D109+D81)</f>
        <v>14064.670829999999</v>
      </c>
      <c r="E119" s="58"/>
      <c r="F119" s="58"/>
      <c r="G119" s="57">
        <f>SUM(D119)</f>
        <v>14064.670829999999</v>
      </c>
      <c r="H119" s="63"/>
      <c r="I119" s="60"/>
      <c r="J119" s="63"/>
    </row>
    <row r="120" spans="1:10" x14ac:dyDescent="0.3">
      <c r="A120" s="161"/>
      <c r="B120" s="161"/>
      <c r="C120" s="64">
        <v>2022</v>
      </c>
      <c r="D120" s="65">
        <f>SUM(D110+D82)</f>
        <v>7772.8401100000001</v>
      </c>
      <c r="E120" s="66"/>
      <c r="F120" s="66"/>
      <c r="G120" s="65">
        <f>SUM(D120)</f>
        <v>7772.8401100000001</v>
      </c>
      <c r="H120" s="63"/>
      <c r="I120" s="67"/>
      <c r="J120" s="63"/>
    </row>
    <row r="121" spans="1:10" x14ac:dyDescent="0.3">
      <c r="A121" s="161"/>
      <c r="B121" s="161"/>
      <c r="C121" s="50">
        <v>2023</v>
      </c>
      <c r="D121" s="57">
        <f>SUM(E121:G121)</f>
        <v>198893.98233999999</v>
      </c>
      <c r="E121" s="58"/>
      <c r="F121" s="57">
        <f>SUM(F83+F111)</f>
        <v>189902.5</v>
      </c>
      <c r="G121" s="57">
        <f>SUM(G83+G111)</f>
        <v>8991.4823399999987</v>
      </c>
      <c r="H121" s="61"/>
      <c r="I121" s="60"/>
      <c r="J121" s="61"/>
    </row>
    <row r="122" spans="1:10" x14ac:dyDescent="0.3">
      <c r="A122" s="161"/>
      <c r="B122" s="161"/>
      <c r="C122" s="50">
        <v>2024</v>
      </c>
      <c r="D122" s="57">
        <f>SUM(E122:G122)</f>
        <v>204526.26499999998</v>
      </c>
      <c r="E122" s="58"/>
      <c r="F122" s="57">
        <f>SUM(F84+F112)</f>
        <v>195241.8</v>
      </c>
      <c r="G122" s="57">
        <f>SUM(G112+G84)</f>
        <v>9284.4650000000001</v>
      </c>
      <c r="H122" s="61"/>
      <c r="I122" s="60"/>
      <c r="J122" s="61"/>
    </row>
    <row r="123" spans="1:10" x14ac:dyDescent="0.3">
      <c r="A123" s="162"/>
      <c r="B123" s="162"/>
      <c r="C123" s="50">
        <v>2025</v>
      </c>
      <c r="D123" s="57">
        <f>SUM(D113+D85)</f>
        <v>286.34800000000001</v>
      </c>
      <c r="E123" s="58"/>
      <c r="F123" s="58"/>
      <c r="G123" s="57">
        <f>SUM(G113+G85)</f>
        <v>286.34800000000001</v>
      </c>
      <c r="H123" s="61"/>
      <c r="I123" s="60"/>
      <c r="J123" s="61"/>
    </row>
    <row r="124" spans="1:10" x14ac:dyDescent="0.3">
      <c r="A124" s="69"/>
      <c r="B124" s="69"/>
      <c r="C124" s="70"/>
      <c r="D124" s="71"/>
      <c r="E124" s="72"/>
      <c r="F124" s="72"/>
      <c r="G124" s="71"/>
      <c r="H124" s="73"/>
      <c r="I124" s="74"/>
      <c r="J124" s="73"/>
    </row>
    <row r="125" spans="1:10" x14ac:dyDescent="0.3">
      <c r="A125" s="35"/>
      <c r="B125" s="36" t="s">
        <v>67</v>
      </c>
      <c r="C125" s="35"/>
      <c r="D125" s="35"/>
      <c r="E125" s="35"/>
      <c r="F125" s="35"/>
      <c r="G125" s="35"/>
      <c r="H125" s="35"/>
      <c r="I125" s="68"/>
      <c r="J125" s="35"/>
    </row>
  </sheetData>
  <mergeCells count="58">
    <mergeCell ref="B105:B113"/>
    <mergeCell ref="A105:A113"/>
    <mergeCell ref="B115:B123"/>
    <mergeCell ref="A115:A123"/>
    <mergeCell ref="A95:A96"/>
    <mergeCell ref="J89:J103"/>
    <mergeCell ref="A66:A67"/>
    <mergeCell ref="B66:B67"/>
    <mergeCell ref="I18:I65"/>
    <mergeCell ref="J18:J65"/>
    <mergeCell ref="A64:A65"/>
    <mergeCell ref="A88:J88"/>
    <mergeCell ref="A86:J86"/>
    <mergeCell ref="B18:B26"/>
    <mergeCell ref="A18:A26"/>
    <mergeCell ref="B27:B35"/>
    <mergeCell ref="A27:A35"/>
    <mergeCell ref="B36:B44"/>
    <mergeCell ref="B71:B73"/>
    <mergeCell ref="A71:A73"/>
    <mergeCell ref="B95:B96"/>
    <mergeCell ref="F4:J5"/>
    <mergeCell ref="G7:J7"/>
    <mergeCell ref="G6:J6"/>
    <mergeCell ref="G1:J1"/>
    <mergeCell ref="G2:J2"/>
    <mergeCell ref="G3:J3"/>
    <mergeCell ref="G8:J8"/>
    <mergeCell ref="A10:J10"/>
    <mergeCell ref="J12:J14"/>
    <mergeCell ref="E12:H12"/>
    <mergeCell ref="A11:H11"/>
    <mergeCell ref="F13:G13"/>
    <mergeCell ref="E13:E14"/>
    <mergeCell ref="I12:I14"/>
    <mergeCell ref="B12:B14"/>
    <mergeCell ref="C12:C14"/>
    <mergeCell ref="H13:H14"/>
    <mergeCell ref="A9:J9"/>
    <mergeCell ref="D12:D14"/>
    <mergeCell ref="A12:A14"/>
    <mergeCell ref="A74:A75"/>
    <mergeCell ref="B64:B65"/>
    <mergeCell ref="A87:J87"/>
    <mergeCell ref="A15:J15"/>
    <mergeCell ref="A16:J16"/>
    <mergeCell ref="A17:J17"/>
    <mergeCell ref="A36:A44"/>
    <mergeCell ref="B45:B53"/>
    <mergeCell ref="A45:A53"/>
    <mergeCell ref="B54:B62"/>
    <mergeCell ref="A54:A62"/>
    <mergeCell ref="B77:B85"/>
    <mergeCell ref="A77:A85"/>
    <mergeCell ref="B69:B70"/>
    <mergeCell ref="A69:A70"/>
    <mergeCell ref="I66:I74"/>
    <mergeCell ref="B74:B75"/>
  </mergeCells>
  <pageMargins left="0.59055118110236227" right="0.39370078740157483" top="0.33" bottom="0.28000000000000003" header="0.31496062992125984" footer="0.26"/>
  <pageSetup paperSize="9" scale="50" fitToHeight="0" orientation="portrait" verticalDpi="0" r:id="rId1"/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2023-12-21T11:14:28Z</cp:lastPrinted>
  <dcterms:created xsi:type="dcterms:W3CDTF">2015-02-13T05:46:39Z</dcterms:created>
  <dcterms:modified xsi:type="dcterms:W3CDTF">2024-01-11T11:47:22Z</dcterms:modified>
</cp:coreProperties>
</file>