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90" windowHeight="8195" tabRatio="500"/>
  </bookViews>
  <sheets>
    <sheet name="Лист1" sheetId="1" r:id="rId1"/>
    <sheet name="Лист2" sheetId="2" r:id="rId2"/>
    <sheet name="Лист3" sheetId="3" r:id="rId3"/>
  </sheets>
  <definedNames>
    <definedName name="P" localSheetId="0">Лист1!$7:$12</definedName>
    <definedName name="PP" localSheetId="0">Лист1!$7:$12</definedName>
    <definedName name="Print_Titles_0" localSheetId="0">Лист1!$7:$12</definedName>
    <definedName name="Print_Titles_0_0" localSheetId="0">Лист1!$7:$12</definedName>
    <definedName name="Print_Titles_0_0_0" localSheetId="0">Лист1!$7:$12</definedName>
    <definedName name="Print_Titles_0_0_0_0" localSheetId="0">Лист1!$7:$12</definedName>
    <definedName name="_xlnm.Print_Titles" localSheetId="0">Лист1!$7:$12</definedName>
    <definedName name="_xlnm.Print_Area" localSheetId="0">Лист1!$A$1:$Q$742</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H725" i="1"/>
  <c r="O724"/>
  <c r="J724" s="1"/>
  <c r="H724"/>
  <c r="C724"/>
  <c r="C725" s="1"/>
  <c r="J717"/>
  <c r="C717"/>
  <c r="P715"/>
  <c r="P725" s="1"/>
  <c r="O715"/>
  <c r="O725" s="1"/>
  <c r="N715"/>
  <c r="N725" s="1"/>
  <c r="L715"/>
  <c r="L725" s="1"/>
  <c r="I715"/>
  <c r="I725" s="1"/>
  <c r="H715"/>
  <c r="G715"/>
  <c r="G725" s="1"/>
  <c r="E715"/>
  <c r="E725" s="1"/>
  <c r="C715"/>
  <c r="C711"/>
  <c r="C710"/>
  <c r="C708"/>
  <c r="C700"/>
  <c r="C699"/>
  <c r="C698"/>
  <c r="C696"/>
  <c r="C695"/>
  <c r="O693"/>
  <c r="H693"/>
  <c r="C693"/>
  <c r="J692"/>
  <c r="J691"/>
  <c r="J693" s="1"/>
  <c r="J690"/>
  <c r="J689"/>
  <c r="J688"/>
  <c r="J687"/>
  <c r="J686"/>
  <c r="P683"/>
  <c r="N683"/>
  <c r="M683"/>
  <c r="L683"/>
  <c r="K683"/>
  <c r="J683"/>
  <c r="I683"/>
  <c r="G683"/>
  <c r="F683"/>
  <c r="E683"/>
  <c r="D683"/>
  <c r="C683"/>
  <c r="K670"/>
  <c r="D670"/>
  <c r="O668"/>
  <c r="H668"/>
  <c r="C668"/>
  <c r="J667"/>
  <c r="C667"/>
  <c r="J666"/>
  <c r="C666"/>
  <c r="J665"/>
  <c r="C665"/>
  <c r="O664"/>
  <c r="J664"/>
  <c r="J668" s="1"/>
  <c r="C664"/>
  <c r="M662"/>
  <c r="M670" s="1"/>
  <c r="G662"/>
  <c r="F662"/>
  <c r="F670" s="1"/>
  <c r="O660"/>
  <c r="N660"/>
  <c r="N662" s="1"/>
  <c r="M660"/>
  <c r="H660"/>
  <c r="G660"/>
  <c r="F660"/>
  <c r="L659"/>
  <c r="J659" s="1"/>
  <c r="E659"/>
  <c r="C659" s="1"/>
  <c r="O658"/>
  <c r="M658"/>
  <c r="L658"/>
  <c r="L660" s="1"/>
  <c r="L662" s="1"/>
  <c r="H658"/>
  <c r="E658"/>
  <c r="C658"/>
  <c r="H656"/>
  <c r="H662" s="1"/>
  <c r="O655"/>
  <c r="J655" s="1"/>
  <c r="C655"/>
  <c r="O654"/>
  <c r="O656" s="1"/>
  <c r="O662" s="1"/>
  <c r="C654"/>
  <c r="O653"/>
  <c r="J653"/>
  <c r="C653"/>
  <c r="O652"/>
  <c r="J652" s="1"/>
  <c r="C652"/>
  <c r="C656" s="1"/>
  <c r="I649"/>
  <c r="I670" s="1"/>
  <c r="N647"/>
  <c r="N649" s="1"/>
  <c r="L647"/>
  <c r="G647"/>
  <c r="L646"/>
  <c r="J646" s="1"/>
  <c r="J647" s="1"/>
  <c r="E646"/>
  <c r="E647" s="1"/>
  <c r="C646"/>
  <c r="C647" s="1"/>
  <c r="P644"/>
  <c r="P649" s="1"/>
  <c r="I644"/>
  <c r="G644"/>
  <c r="G649" s="1"/>
  <c r="N643"/>
  <c r="H643"/>
  <c r="O643" s="1"/>
  <c r="O644" s="1"/>
  <c r="E643"/>
  <c r="C643"/>
  <c r="N642"/>
  <c r="L642"/>
  <c r="H642"/>
  <c r="O642" s="1"/>
  <c r="J642" s="1"/>
  <c r="E642"/>
  <c r="C642"/>
  <c r="N641"/>
  <c r="L641" s="1"/>
  <c r="H641"/>
  <c r="O641" s="1"/>
  <c r="J641" s="1"/>
  <c r="E641"/>
  <c r="O640"/>
  <c r="J640" s="1"/>
  <c r="H640"/>
  <c r="C640" s="1"/>
  <c r="O639"/>
  <c r="N639"/>
  <c r="L639" s="1"/>
  <c r="E639"/>
  <c r="C639"/>
  <c r="N638"/>
  <c r="L638"/>
  <c r="H638"/>
  <c r="O638" s="1"/>
  <c r="J638" s="1"/>
  <c r="E638"/>
  <c r="C638"/>
  <c r="O637"/>
  <c r="N637"/>
  <c r="N644" s="1"/>
  <c r="J637"/>
  <c r="E637"/>
  <c r="E644" s="1"/>
  <c r="C637"/>
  <c r="H635"/>
  <c r="O634"/>
  <c r="O635" s="1"/>
  <c r="J634"/>
  <c r="J635" s="1"/>
  <c r="C634"/>
  <c r="C635" s="1"/>
  <c r="O631"/>
  <c r="J631" s="1"/>
  <c r="C631"/>
  <c r="O630"/>
  <c r="J630" s="1"/>
  <c r="C630"/>
  <c r="O629"/>
  <c r="J629" s="1"/>
  <c r="C629"/>
  <c r="O628"/>
  <c r="J628"/>
  <c r="C628"/>
  <c r="O627"/>
  <c r="J627" s="1"/>
  <c r="C627"/>
  <c r="O626"/>
  <c r="J626" s="1"/>
  <c r="C626"/>
  <c r="O625"/>
  <c r="J625" s="1"/>
  <c r="C625"/>
  <c r="O624"/>
  <c r="J624"/>
  <c r="C624"/>
  <c r="H623"/>
  <c r="O622"/>
  <c r="J622"/>
  <c r="C622"/>
  <c r="O621"/>
  <c r="J621" s="1"/>
  <c r="C621"/>
  <c r="J620"/>
  <c r="H620" s="1"/>
  <c r="C620" s="1"/>
  <c r="J619"/>
  <c r="C619"/>
  <c r="J618"/>
  <c r="C618"/>
  <c r="J617"/>
  <c r="H617" s="1"/>
  <c r="C617" s="1"/>
  <c r="J616"/>
  <c r="H616"/>
  <c r="C616" s="1"/>
  <c r="H615"/>
  <c r="O614"/>
  <c r="C614"/>
  <c r="J613"/>
  <c r="C613"/>
  <c r="J612"/>
  <c r="C612"/>
  <c r="J611"/>
  <c r="H611" s="1"/>
  <c r="C611" s="1"/>
  <c r="J610"/>
  <c r="H610" s="1"/>
  <c r="C610" s="1"/>
  <c r="J609"/>
  <c r="C609"/>
  <c r="J608"/>
  <c r="H608" s="1"/>
  <c r="C608" s="1"/>
  <c r="J607"/>
  <c r="C607"/>
  <c r="J606"/>
  <c r="J603"/>
  <c r="C603"/>
  <c r="J602"/>
  <c r="C602"/>
  <c r="O601"/>
  <c r="J601" s="1"/>
  <c r="H601"/>
  <c r="C601"/>
  <c r="J600"/>
  <c r="C600"/>
  <c r="J599"/>
  <c r="C599"/>
  <c r="J598"/>
  <c r="C598"/>
  <c r="H597"/>
  <c r="C597" s="1"/>
  <c r="C604" s="1"/>
  <c r="H596"/>
  <c r="C596" s="1"/>
  <c r="P589"/>
  <c r="O589"/>
  <c r="N589"/>
  <c r="M589"/>
  <c r="L589"/>
  <c r="K589"/>
  <c r="J589" s="1"/>
  <c r="I589"/>
  <c r="H589"/>
  <c r="G589"/>
  <c r="F589"/>
  <c r="E589"/>
  <c r="D589"/>
  <c r="L588"/>
  <c r="J588"/>
  <c r="C588" s="1"/>
  <c r="E588"/>
  <c r="L587"/>
  <c r="J587"/>
  <c r="C587" s="1"/>
  <c r="E587"/>
  <c r="P583"/>
  <c r="P584" s="1"/>
  <c r="O583"/>
  <c r="M583"/>
  <c r="K583"/>
  <c r="I583"/>
  <c r="I584" s="1"/>
  <c r="H583"/>
  <c r="F583"/>
  <c r="D583"/>
  <c r="D584" s="1"/>
  <c r="L582"/>
  <c r="J582"/>
  <c r="E582"/>
  <c r="C582" s="1"/>
  <c r="L581"/>
  <c r="J581"/>
  <c r="E581"/>
  <c r="C581" s="1"/>
  <c r="L579"/>
  <c r="J579"/>
  <c r="E579"/>
  <c r="C579" s="1"/>
  <c r="L578"/>
  <c r="J578"/>
  <c r="E578"/>
  <c r="C578" s="1"/>
  <c r="L577"/>
  <c r="J577"/>
  <c r="E577"/>
  <c r="C577" s="1"/>
  <c r="L576"/>
  <c r="J576"/>
  <c r="E576"/>
  <c r="C576" s="1"/>
  <c r="O575"/>
  <c r="N575"/>
  <c r="H575"/>
  <c r="G575"/>
  <c r="L574"/>
  <c r="J574"/>
  <c r="E574"/>
  <c r="C574" s="1"/>
  <c r="O573"/>
  <c r="L573"/>
  <c r="J573" s="1"/>
  <c r="H573"/>
  <c r="E573"/>
  <c r="C573"/>
  <c r="P570"/>
  <c r="O570"/>
  <c r="N570"/>
  <c r="M570"/>
  <c r="L570"/>
  <c r="K570"/>
  <c r="I570"/>
  <c r="H570"/>
  <c r="G570"/>
  <c r="F570"/>
  <c r="E570"/>
  <c r="D570"/>
  <c r="L569"/>
  <c r="J569"/>
  <c r="E569"/>
  <c r="C569"/>
  <c r="L568"/>
  <c r="J568"/>
  <c r="J570" s="1"/>
  <c r="E568"/>
  <c r="C568"/>
  <c r="C570" s="1"/>
  <c r="K565"/>
  <c r="K584" s="1"/>
  <c r="F565"/>
  <c r="F584" s="1"/>
  <c r="D565"/>
  <c r="L564"/>
  <c r="J564" s="1"/>
  <c r="E564"/>
  <c r="C564"/>
  <c r="J562"/>
  <c r="E562"/>
  <c r="J561"/>
  <c r="E561"/>
  <c r="O560"/>
  <c r="N560"/>
  <c r="L560" s="1"/>
  <c r="J560" s="1"/>
  <c r="H560"/>
  <c r="G560"/>
  <c r="E560" s="1"/>
  <c r="O559"/>
  <c r="O558" s="1"/>
  <c r="O565" s="1"/>
  <c r="O584" s="1"/>
  <c r="N559"/>
  <c r="L559" s="1"/>
  <c r="H559"/>
  <c r="H558" s="1"/>
  <c r="H565" s="1"/>
  <c r="G559"/>
  <c r="E559" s="1"/>
  <c r="P558"/>
  <c r="P565" s="1"/>
  <c r="N558"/>
  <c r="N565" s="1"/>
  <c r="M558"/>
  <c r="M565" s="1"/>
  <c r="K558"/>
  <c r="I558"/>
  <c r="I565" s="1"/>
  <c r="G558"/>
  <c r="E558" s="1"/>
  <c r="P553"/>
  <c r="O553"/>
  <c r="N553"/>
  <c r="M553"/>
  <c r="L553"/>
  <c r="K553"/>
  <c r="H553"/>
  <c r="G553"/>
  <c r="F553"/>
  <c r="D553"/>
  <c r="L552"/>
  <c r="J552" s="1"/>
  <c r="E552"/>
  <c r="C552" s="1"/>
  <c r="L551"/>
  <c r="J551" s="1"/>
  <c r="E551"/>
  <c r="C551"/>
  <c r="L550"/>
  <c r="J550" s="1"/>
  <c r="E550"/>
  <c r="C550"/>
  <c r="L549"/>
  <c r="J549" s="1"/>
  <c r="E549"/>
  <c r="C549"/>
  <c r="P548"/>
  <c r="O548"/>
  <c r="L548"/>
  <c r="J548" s="1"/>
  <c r="I548"/>
  <c r="H548"/>
  <c r="E548"/>
  <c r="C548"/>
  <c r="P547"/>
  <c r="O547"/>
  <c r="L547"/>
  <c r="J547" s="1"/>
  <c r="I547"/>
  <c r="H547"/>
  <c r="E547"/>
  <c r="C547"/>
  <c r="P546"/>
  <c r="O546"/>
  <c r="L546"/>
  <c r="J546" s="1"/>
  <c r="I546"/>
  <c r="I553" s="1"/>
  <c r="H546"/>
  <c r="E546"/>
  <c r="E553" s="1"/>
  <c r="C546"/>
  <c r="C553" s="1"/>
  <c r="N543"/>
  <c r="N554" s="1"/>
  <c r="M543"/>
  <c r="M554" s="1"/>
  <c r="F543"/>
  <c r="F554" s="1"/>
  <c r="J542"/>
  <c r="E542"/>
  <c r="C542" s="1"/>
  <c r="L541"/>
  <c r="J541"/>
  <c r="E541"/>
  <c r="C541" s="1"/>
  <c r="L540"/>
  <c r="J540"/>
  <c r="I540"/>
  <c r="I536" s="1"/>
  <c r="I543" s="1"/>
  <c r="H540"/>
  <c r="E540"/>
  <c r="C540"/>
  <c r="L539"/>
  <c r="J539" s="1"/>
  <c r="E539"/>
  <c r="C539"/>
  <c r="L538"/>
  <c r="J538" s="1"/>
  <c r="O537"/>
  <c r="L537"/>
  <c r="J537" s="1"/>
  <c r="E537"/>
  <c r="C537" s="1"/>
  <c r="P536"/>
  <c r="P543" s="1"/>
  <c r="O536"/>
  <c r="O543" s="1"/>
  <c r="O554" s="1"/>
  <c r="N536"/>
  <c r="M536"/>
  <c r="L536"/>
  <c r="L543" s="1"/>
  <c r="K536"/>
  <c r="K543" s="1"/>
  <c r="H536"/>
  <c r="H543" s="1"/>
  <c r="G536"/>
  <c r="G543" s="1"/>
  <c r="F536"/>
  <c r="D536"/>
  <c r="D543" s="1"/>
  <c r="E530"/>
  <c r="C530" s="1"/>
  <c r="P527"/>
  <c r="O527"/>
  <c r="N527"/>
  <c r="M527"/>
  <c r="K527"/>
  <c r="I527"/>
  <c r="H527"/>
  <c r="G527"/>
  <c r="F527"/>
  <c r="E527" s="1"/>
  <c r="D527"/>
  <c r="L526"/>
  <c r="J526" s="1"/>
  <c r="J527" s="1"/>
  <c r="E526"/>
  <c r="D526"/>
  <c r="C526"/>
  <c r="L525"/>
  <c r="J525" s="1"/>
  <c r="E525"/>
  <c r="C525"/>
  <c r="L524"/>
  <c r="J524" s="1"/>
  <c r="E524"/>
  <c r="C524"/>
  <c r="P521"/>
  <c r="O521"/>
  <c r="N521"/>
  <c r="M521"/>
  <c r="L521"/>
  <c r="K521"/>
  <c r="I521"/>
  <c r="G521"/>
  <c r="F521"/>
  <c r="E521"/>
  <c r="D521"/>
  <c r="L520"/>
  <c r="J520"/>
  <c r="J521" s="1"/>
  <c r="H520"/>
  <c r="H521" s="1"/>
  <c r="E520"/>
  <c r="C520" s="1"/>
  <c r="P517"/>
  <c r="G517"/>
  <c r="O516"/>
  <c r="N516"/>
  <c r="L516"/>
  <c r="J516" s="1"/>
  <c r="H516"/>
  <c r="G516"/>
  <c r="E516"/>
  <c r="C516" s="1"/>
  <c r="O515"/>
  <c r="L515"/>
  <c r="J515"/>
  <c r="H515"/>
  <c r="H507" s="1"/>
  <c r="H517" s="1"/>
  <c r="E515"/>
  <c r="C515" s="1"/>
  <c r="L514"/>
  <c r="J514" s="1"/>
  <c r="E514"/>
  <c r="C514" s="1"/>
  <c r="O513"/>
  <c r="L513"/>
  <c r="H513"/>
  <c r="E513"/>
  <c r="O512"/>
  <c r="L512"/>
  <c r="K512"/>
  <c r="J512" s="1"/>
  <c r="H512"/>
  <c r="E512"/>
  <c r="D512"/>
  <c r="C512" s="1"/>
  <c r="O511"/>
  <c r="L511"/>
  <c r="K511"/>
  <c r="J511" s="1"/>
  <c r="H511"/>
  <c r="E511"/>
  <c r="D511"/>
  <c r="C511" s="1"/>
  <c r="O510"/>
  <c r="L510"/>
  <c r="K510"/>
  <c r="J510" s="1"/>
  <c r="H510"/>
  <c r="E510"/>
  <c r="D510"/>
  <c r="C510" s="1"/>
  <c r="O509"/>
  <c r="L509"/>
  <c r="K509"/>
  <c r="J509" s="1"/>
  <c r="H509"/>
  <c r="E509"/>
  <c r="D509"/>
  <c r="C509" s="1"/>
  <c r="O508"/>
  <c r="O507" s="1"/>
  <c r="O517" s="1"/>
  <c r="L508"/>
  <c r="K508"/>
  <c r="H508"/>
  <c r="E508"/>
  <c r="D508"/>
  <c r="P507"/>
  <c r="N507"/>
  <c r="N517" s="1"/>
  <c r="M507"/>
  <c r="M517" s="1"/>
  <c r="I507"/>
  <c r="I517" s="1"/>
  <c r="G507"/>
  <c r="F507"/>
  <c r="F517" s="1"/>
  <c r="D504"/>
  <c r="L503"/>
  <c r="J503" s="1"/>
  <c r="J501" s="1"/>
  <c r="E503"/>
  <c r="C503" s="1"/>
  <c r="L502"/>
  <c r="J502" s="1"/>
  <c r="E502"/>
  <c r="P501"/>
  <c r="O501"/>
  <c r="N501"/>
  <c r="M501"/>
  <c r="M504" s="1"/>
  <c r="L501"/>
  <c r="K501"/>
  <c r="I501"/>
  <c r="I504" s="1"/>
  <c r="H501"/>
  <c r="G501"/>
  <c r="F501"/>
  <c r="D501"/>
  <c r="L499"/>
  <c r="J499" s="1"/>
  <c r="E499"/>
  <c r="C499" s="1"/>
  <c r="L498"/>
  <c r="J498" s="1"/>
  <c r="E498"/>
  <c r="C498" s="1"/>
  <c r="L497"/>
  <c r="J497" s="1"/>
  <c r="E497"/>
  <c r="C497" s="1"/>
  <c r="L496"/>
  <c r="J496" s="1"/>
  <c r="H496"/>
  <c r="G496"/>
  <c r="E496"/>
  <c r="C496" s="1"/>
  <c r="L495"/>
  <c r="J495" s="1"/>
  <c r="G495"/>
  <c r="L494"/>
  <c r="J494"/>
  <c r="G494"/>
  <c r="E494" s="1"/>
  <c r="C494" s="1"/>
  <c r="L493"/>
  <c r="J493" s="1"/>
  <c r="E493"/>
  <c r="C493" s="1"/>
  <c r="L492"/>
  <c r="J492" s="1"/>
  <c r="E492"/>
  <c r="C492" s="1"/>
  <c r="P491"/>
  <c r="P504" s="1"/>
  <c r="O491"/>
  <c r="O504" s="1"/>
  <c r="N491"/>
  <c r="M491"/>
  <c r="L491"/>
  <c r="K491"/>
  <c r="I491"/>
  <c r="H491"/>
  <c r="H504" s="1"/>
  <c r="F491"/>
  <c r="D491"/>
  <c r="L482"/>
  <c r="J482" s="1"/>
  <c r="E482"/>
  <c r="C482" s="1"/>
  <c r="L481"/>
  <c r="J481" s="1"/>
  <c r="E481"/>
  <c r="C481" s="1"/>
  <c r="L480"/>
  <c r="J480" s="1"/>
  <c r="E480"/>
  <c r="C480" s="1"/>
  <c r="L479"/>
  <c r="J479" s="1"/>
  <c r="H479"/>
  <c r="H476" s="1"/>
  <c r="E479"/>
  <c r="L478"/>
  <c r="J478"/>
  <c r="E478"/>
  <c r="C478" s="1"/>
  <c r="L477"/>
  <c r="J477"/>
  <c r="E477"/>
  <c r="C477" s="1"/>
  <c r="P476"/>
  <c r="O476"/>
  <c r="N476"/>
  <c r="M476"/>
  <c r="K476"/>
  <c r="I476"/>
  <c r="G476"/>
  <c r="F476"/>
  <c r="D476"/>
  <c r="L474"/>
  <c r="J474" s="1"/>
  <c r="E474"/>
  <c r="C474"/>
  <c r="L473"/>
  <c r="J473" s="1"/>
  <c r="H473"/>
  <c r="E473"/>
  <c r="C473" s="1"/>
  <c r="L472"/>
  <c r="J472" s="1"/>
  <c r="H472"/>
  <c r="E472"/>
  <c r="L471"/>
  <c r="J471"/>
  <c r="H471"/>
  <c r="H463" s="1"/>
  <c r="E471"/>
  <c r="C471" s="1"/>
  <c r="L470"/>
  <c r="J470" s="1"/>
  <c r="H470"/>
  <c r="E470"/>
  <c r="C470"/>
  <c r="L469"/>
  <c r="J469" s="1"/>
  <c r="E469"/>
  <c r="C469"/>
  <c r="L468"/>
  <c r="J468" s="1"/>
  <c r="H468"/>
  <c r="E468"/>
  <c r="C468" s="1"/>
  <c r="L467"/>
  <c r="J467" s="1"/>
  <c r="E467"/>
  <c r="C467" s="1"/>
  <c r="L466"/>
  <c r="J466" s="1"/>
  <c r="E466"/>
  <c r="C466" s="1"/>
  <c r="L465"/>
  <c r="J465" s="1"/>
  <c r="E465"/>
  <c r="C465" s="1"/>
  <c r="L464"/>
  <c r="J464" s="1"/>
  <c r="J463" s="1"/>
  <c r="E464"/>
  <c r="P463"/>
  <c r="O463"/>
  <c r="N463"/>
  <c r="M463"/>
  <c r="K463"/>
  <c r="I463"/>
  <c r="G463"/>
  <c r="F463"/>
  <c r="D463"/>
  <c r="O460"/>
  <c r="N460"/>
  <c r="L460" s="1"/>
  <c r="H460"/>
  <c r="G460"/>
  <c r="E460" s="1"/>
  <c r="O459"/>
  <c r="L459"/>
  <c r="H459"/>
  <c r="E459"/>
  <c r="C459" s="1"/>
  <c r="J458"/>
  <c r="C458"/>
  <c r="J457"/>
  <c r="C457"/>
  <c r="J456"/>
  <c r="C456"/>
  <c r="J455"/>
  <c r="C455"/>
  <c r="J454"/>
  <c r="C454"/>
  <c r="L453"/>
  <c r="J453" s="1"/>
  <c r="E453"/>
  <c r="C453" s="1"/>
  <c r="L452"/>
  <c r="J452" s="1"/>
  <c r="H452"/>
  <c r="E452"/>
  <c r="C452"/>
  <c r="L451"/>
  <c r="J451" s="1"/>
  <c r="H451"/>
  <c r="E451"/>
  <c r="C451" s="1"/>
  <c r="O450"/>
  <c r="L450"/>
  <c r="J450"/>
  <c r="H450"/>
  <c r="E450"/>
  <c r="C450" s="1"/>
  <c r="L449"/>
  <c r="K449" s="1"/>
  <c r="J449" s="1"/>
  <c r="E449"/>
  <c r="D449"/>
  <c r="C449" s="1"/>
  <c r="L448"/>
  <c r="J448" s="1"/>
  <c r="C448"/>
  <c r="L447"/>
  <c r="J447" s="1"/>
  <c r="C447"/>
  <c r="L446"/>
  <c r="J446" s="1"/>
  <c r="E446"/>
  <c r="C446" s="1"/>
  <c r="L445"/>
  <c r="K445" s="1"/>
  <c r="J445" s="1"/>
  <c r="P440"/>
  <c r="O440"/>
  <c r="N440"/>
  <c r="M440"/>
  <c r="L440"/>
  <c r="K440"/>
  <c r="J440"/>
  <c r="I440"/>
  <c r="H440"/>
  <c r="G440"/>
  <c r="F440"/>
  <c r="E440"/>
  <c r="D440"/>
  <c r="C440"/>
  <c r="P434"/>
  <c r="O434"/>
  <c r="N434"/>
  <c r="M434"/>
  <c r="L434"/>
  <c r="K434"/>
  <c r="K435" s="1"/>
  <c r="I434"/>
  <c r="H434"/>
  <c r="G434"/>
  <c r="F434"/>
  <c r="F435" s="1"/>
  <c r="E434"/>
  <c r="D434"/>
  <c r="J433"/>
  <c r="J434" s="1"/>
  <c r="C433"/>
  <c r="J431"/>
  <c r="J430"/>
  <c r="C430"/>
  <c r="J429"/>
  <c r="C429"/>
  <c r="C428"/>
  <c r="C434" s="1"/>
  <c r="I425"/>
  <c r="I435" s="1"/>
  <c r="J424"/>
  <c r="C424"/>
  <c r="C423"/>
  <c r="J422"/>
  <c r="C422"/>
  <c r="J421"/>
  <c r="C421"/>
  <c r="O419"/>
  <c r="J419" s="1"/>
  <c r="H419"/>
  <c r="C419" s="1"/>
  <c r="J418"/>
  <c r="C418"/>
  <c r="J417"/>
  <c r="J415" s="1"/>
  <c r="C417"/>
  <c r="O415"/>
  <c r="N415"/>
  <c r="M415"/>
  <c r="L415"/>
  <c r="K415"/>
  <c r="H415"/>
  <c r="H398" s="1"/>
  <c r="H425" s="1"/>
  <c r="G415"/>
  <c r="F415"/>
  <c r="E415"/>
  <c r="D415"/>
  <c r="C415"/>
  <c r="J414"/>
  <c r="C414"/>
  <c r="L413"/>
  <c r="J413" s="1"/>
  <c r="E413"/>
  <c r="C413" s="1"/>
  <c r="C411" s="1"/>
  <c r="O411"/>
  <c r="N411"/>
  <c r="M411"/>
  <c r="L411" s="1"/>
  <c r="J411" s="1"/>
  <c r="H411"/>
  <c r="G411"/>
  <c r="F411"/>
  <c r="E411"/>
  <c r="J410"/>
  <c r="C410"/>
  <c r="L409"/>
  <c r="J409" s="1"/>
  <c r="E409"/>
  <c r="C409" s="1"/>
  <c r="C407" s="1"/>
  <c r="O407"/>
  <c r="N407"/>
  <c r="M407"/>
  <c r="L407" s="1"/>
  <c r="J407" s="1"/>
  <c r="H407"/>
  <c r="G407"/>
  <c r="F407"/>
  <c r="E407"/>
  <c r="J406"/>
  <c r="C406"/>
  <c r="L405"/>
  <c r="J405" s="1"/>
  <c r="E405"/>
  <c r="C405" s="1"/>
  <c r="C403" s="1"/>
  <c r="O403"/>
  <c r="O398" s="1"/>
  <c r="O425" s="1"/>
  <c r="N403"/>
  <c r="N398" s="1"/>
  <c r="N425" s="1"/>
  <c r="M403"/>
  <c r="L403" s="1"/>
  <c r="J403" s="1"/>
  <c r="H403"/>
  <c r="G403"/>
  <c r="F403"/>
  <c r="E403"/>
  <c r="L401"/>
  <c r="J401" s="1"/>
  <c r="E401"/>
  <c r="O399"/>
  <c r="N399"/>
  <c r="M399"/>
  <c r="H399"/>
  <c r="G399"/>
  <c r="G398" s="1"/>
  <c r="G425" s="1"/>
  <c r="F399"/>
  <c r="F398" s="1"/>
  <c r="F425" s="1"/>
  <c r="P398"/>
  <c r="P425" s="1"/>
  <c r="P435" s="1"/>
  <c r="K398"/>
  <c r="K425" s="1"/>
  <c r="I398"/>
  <c r="D398"/>
  <c r="D425" s="1"/>
  <c r="D435" s="1"/>
  <c r="P395"/>
  <c r="N395"/>
  <c r="M395"/>
  <c r="L395"/>
  <c r="K395"/>
  <c r="I395"/>
  <c r="G395"/>
  <c r="F395"/>
  <c r="E395"/>
  <c r="D395"/>
  <c r="J394"/>
  <c r="J392" s="1"/>
  <c r="C394"/>
  <c r="C392" s="1"/>
  <c r="J393"/>
  <c r="C393"/>
  <c r="O392"/>
  <c r="O395" s="1"/>
  <c r="J389"/>
  <c r="C389"/>
  <c r="P386"/>
  <c r="N386"/>
  <c r="M386"/>
  <c r="K386"/>
  <c r="I386"/>
  <c r="G386"/>
  <c r="F386"/>
  <c r="E386"/>
  <c r="D386"/>
  <c r="L385"/>
  <c r="E385"/>
  <c r="C385" s="1"/>
  <c r="J383"/>
  <c r="C383"/>
  <c r="J382"/>
  <c r="C382"/>
  <c r="J381"/>
  <c r="C381"/>
  <c r="O380"/>
  <c r="O386" s="1"/>
  <c r="H380"/>
  <c r="J379"/>
  <c r="C379"/>
  <c r="J378"/>
  <c r="C378"/>
  <c r="O377"/>
  <c r="J377" s="1"/>
  <c r="C377"/>
  <c r="J376"/>
  <c r="C376"/>
  <c r="J375"/>
  <c r="C375"/>
  <c r="J374"/>
  <c r="C374"/>
  <c r="J373"/>
  <c r="C373"/>
  <c r="O372"/>
  <c r="J372" s="1"/>
  <c r="H372"/>
  <c r="C372"/>
  <c r="J371"/>
  <c r="C371"/>
  <c r="J370"/>
  <c r="C370"/>
  <c r="J369"/>
  <c r="C369"/>
  <c r="O368"/>
  <c r="J368"/>
  <c r="H368"/>
  <c r="C368" s="1"/>
  <c r="J366"/>
  <c r="C366"/>
  <c r="J365"/>
  <c r="C365"/>
  <c r="J364"/>
  <c r="C364"/>
  <c r="J363"/>
  <c r="C363"/>
  <c r="J362"/>
  <c r="C362"/>
  <c r="J361"/>
  <c r="C361"/>
  <c r="J360"/>
  <c r="C360"/>
  <c r="J359"/>
  <c r="C359"/>
  <c r="J358"/>
  <c r="C358"/>
  <c r="P355"/>
  <c r="O355"/>
  <c r="N355"/>
  <c r="M355"/>
  <c r="L355"/>
  <c r="K355"/>
  <c r="I355"/>
  <c r="H355"/>
  <c r="G355"/>
  <c r="F355"/>
  <c r="E355"/>
  <c r="D355"/>
  <c r="L354"/>
  <c r="J354"/>
  <c r="J355" s="1"/>
  <c r="C354"/>
  <c r="C355" s="1"/>
  <c r="L352"/>
  <c r="J352" s="1"/>
  <c r="E352"/>
  <c r="C352"/>
  <c r="L351"/>
  <c r="J351" s="1"/>
  <c r="E351"/>
  <c r="C351" s="1"/>
  <c r="J350"/>
  <c r="C350"/>
  <c r="P345"/>
  <c r="O345"/>
  <c r="N345"/>
  <c r="M345"/>
  <c r="L345"/>
  <c r="K345"/>
  <c r="I345"/>
  <c r="H345"/>
  <c r="G345"/>
  <c r="F345"/>
  <c r="D345"/>
  <c r="C344"/>
  <c r="L342"/>
  <c r="J342"/>
  <c r="J345" s="1"/>
  <c r="E342"/>
  <c r="C342" s="1"/>
  <c r="J341"/>
  <c r="C341"/>
  <c r="C345" s="1"/>
  <c r="P338"/>
  <c r="O338"/>
  <c r="N338"/>
  <c r="M338"/>
  <c r="L338"/>
  <c r="K338"/>
  <c r="J338"/>
  <c r="I338"/>
  <c r="H338"/>
  <c r="G338"/>
  <c r="F338"/>
  <c r="E338"/>
  <c r="D338"/>
  <c r="C338"/>
  <c r="P328"/>
  <c r="O328"/>
  <c r="N328"/>
  <c r="M328"/>
  <c r="L328"/>
  <c r="K328"/>
  <c r="J328"/>
  <c r="I328"/>
  <c r="H328"/>
  <c r="G328"/>
  <c r="F328"/>
  <c r="E328"/>
  <c r="D328"/>
  <c r="C328"/>
  <c r="P303"/>
  <c r="O303"/>
  <c r="N303"/>
  <c r="M303"/>
  <c r="L303"/>
  <c r="K303"/>
  <c r="J303"/>
  <c r="I303"/>
  <c r="H303"/>
  <c r="G303"/>
  <c r="F303"/>
  <c r="E303"/>
  <c r="D303"/>
  <c r="C303"/>
  <c r="P261"/>
  <c r="O261"/>
  <c r="N261"/>
  <c r="M261"/>
  <c r="L261"/>
  <c r="K261"/>
  <c r="J261"/>
  <c r="I261"/>
  <c r="H261"/>
  <c r="G261"/>
  <c r="F261"/>
  <c r="E261"/>
  <c r="D261"/>
  <c r="C261"/>
  <c r="P253"/>
  <c r="O253"/>
  <c r="N253"/>
  <c r="M253"/>
  <c r="L253"/>
  <c r="K253"/>
  <c r="I253"/>
  <c r="H253"/>
  <c r="G253"/>
  <c r="F253"/>
  <c r="E253"/>
  <c r="D253"/>
  <c r="C250"/>
  <c r="E247"/>
  <c r="C247" s="1"/>
  <c r="L244"/>
  <c r="J244" s="1"/>
  <c r="E244"/>
  <c r="C244" s="1"/>
  <c r="L240"/>
  <c r="J240" s="1"/>
  <c r="E240"/>
  <c r="C240" s="1"/>
  <c r="L238"/>
  <c r="J238" s="1"/>
  <c r="E238"/>
  <c r="C238" s="1"/>
  <c r="P234"/>
  <c r="N234"/>
  <c r="M234"/>
  <c r="L234"/>
  <c r="K234"/>
  <c r="I234"/>
  <c r="G234"/>
  <c r="F234"/>
  <c r="E234"/>
  <c r="D234"/>
  <c r="O233"/>
  <c r="O234" s="1"/>
  <c r="O232"/>
  <c r="J232"/>
  <c r="J233" s="1"/>
  <c r="H232"/>
  <c r="C232"/>
  <c r="C233" s="1"/>
  <c r="O185"/>
  <c r="J185"/>
  <c r="H185"/>
  <c r="H233" s="1"/>
  <c r="C185"/>
  <c r="O168"/>
  <c r="J168"/>
  <c r="J172" s="1"/>
  <c r="J234" s="1"/>
  <c r="H168"/>
  <c r="C168"/>
  <c r="J145"/>
  <c r="H145"/>
  <c r="C145"/>
  <c r="O123"/>
  <c r="J123"/>
  <c r="H123"/>
  <c r="H172" s="1"/>
  <c r="H234" s="1"/>
  <c r="C123"/>
  <c r="C172" s="1"/>
  <c r="C234" s="1"/>
  <c r="P91"/>
  <c r="O91"/>
  <c r="N91"/>
  <c r="M91"/>
  <c r="L91"/>
  <c r="K91"/>
  <c r="J91"/>
  <c r="I91"/>
  <c r="H91"/>
  <c r="G91"/>
  <c r="F91"/>
  <c r="E91"/>
  <c r="D91"/>
  <c r="J90"/>
  <c r="C90"/>
  <c r="J89"/>
  <c r="C89"/>
  <c r="J88"/>
  <c r="C88"/>
  <c r="J87"/>
  <c r="C87"/>
  <c r="J86"/>
  <c r="C86"/>
  <c r="J85"/>
  <c r="C85"/>
  <c r="J84"/>
  <c r="C84"/>
  <c r="J82"/>
  <c r="C82"/>
  <c r="C91" s="1"/>
  <c r="O77"/>
  <c r="J77"/>
  <c r="H77"/>
  <c r="J76"/>
  <c r="O76" s="1"/>
  <c r="H76"/>
  <c r="H75"/>
  <c r="J75" s="1"/>
  <c r="O75" s="1"/>
  <c r="O74"/>
  <c r="J74"/>
  <c r="H74"/>
  <c r="C74"/>
  <c r="C78" s="1"/>
  <c r="O70"/>
  <c r="H70"/>
  <c r="O69"/>
  <c r="H69"/>
  <c r="O67"/>
  <c r="O66"/>
  <c r="J64"/>
  <c r="H64"/>
  <c r="H78" s="1"/>
  <c r="C64"/>
  <c r="K62"/>
  <c r="G62"/>
  <c r="P59"/>
  <c r="P62" s="1"/>
  <c r="O59"/>
  <c r="N59"/>
  <c r="M59"/>
  <c r="L59"/>
  <c r="L62" s="1"/>
  <c r="K59"/>
  <c r="J59"/>
  <c r="I59"/>
  <c r="H59"/>
  <c r="H62" s="1"/>
  <c r="G59"/>
  <c r="F59"/>
  <c r="E59"/>
  <c r="D59"/>
  <c r="D62" s="1"/>
  <c r="C59"/>
  <c r="P56"/>
  <c r="O56"/>
  <c r="O62" s="1"/>
  <c r="N56"/>
  <c r="N62" s="1"/>
  <c r="M56"/>
  <c r="L56"/>
  <c r="K56"/>
  <c r="J56"/>
  <c r="J62" s="1"/>
  <c r="I56"/>
  <c r="H56"/>
  <c r="G56"/>
  <c r="F56"/>
  <c r="F62" s="1"/>
  <c r="E56"/>
  <c r="D56"/>
  <c r="C56"/>
  <c r="C62" s="1"/>
  <c r="P51"/>
  <c r="O51"/>
  <c r="N51"/>
  <c r="M51"/>
  <c r="L51"/>
  <c r="K51"/>
  <c r="J51"/>
  <c r="I51"/>
  <c r="H51"/>
  <c r="G51"/>
  <c r="F51"/>
  <c r="E51"/>
  <c r="D51"/>
  <c r="C51"/>
  <c r="P47"/>
  <c r="O47"/>
  <c r="N47"/>
  <c r="M47"/>
  <c r="L47"/>
  <c r="K47"/>
  <c r="J47"/>
  <c r="I47"/>
  <c r="H47"/>
  <c r="G47"/>
  <c r="F47"/>
  <c r="E47"/>
  <c r="D47"/>
  <c r="C47"/>
  <c r="P45"/>
  <c r="O45"/>
  <c r="N45"/>
  <c r="M45"/>
  <c r="L45"/>
  <c r="K45"/>
  <c r="J45"/>
  <c r="I45"/>
  <c r="H45"/>
  <c r="G45"/>
  <c r="F45"/>
  <c r="E45"/>
  <c r="D45"/>
  <c r="C45"/>
  <c r="O39"/>
  <c r="K39"/>
  <c r="L38"/>
  <c r="J38" s="1"/>
  <c r="E38"/>
  <c r="E39" s="1"/>
  <c r="C38"/>
  <c r="L37"/>
  <c r="J37" s="1"/>
  <c r="E37"/>
  <c r="C37"/>
  <c r="O35"/>
  <c r="N35"/>
  <c r="M35"/>
  <c r="M39" s="1"/>
  <c r="L35"/>
  <c r="K35"/>
  <c r="I35"/>
  <c r="I39" s="1"/>
  <c r="H35"/>
  <c r="C34"/>
  <c r="J33"/>
  <c r="J35" s="1"/>
  <c r="C33"/>
  <c r="O31"/>
  <c r="H31"/>
  <c r="C31"/>
  <c r="J30"/>
  <c r="C30"/>
  <c r="J29"/>
  <c r="C29"/>
  <c r="J28"/>
  <c r="J31" s="1"/>
  <c r="C28"/>
  <c r="P26"/>
  <c r="P39" s="1"/>
  <c r="O26"/>
  <c r="N26"/>
  <c r="N39" s="1"/>
  <c r="M26"/>
  <c r="L26"/>
  <c r="K26"/>
  <c r="J26"/>
  <c r="I26"/>
  <c r="H26"/>
  <c r="G26"/>
  <c r="G39" s="1"/>
  <c r="F26"/>
  <c r="F39" s="1"/>
  <c r="E26"/>
  <c r="D26"/>
  <c r="D39" s="1"/>
  <c r="J25"/>
  <c r="C25"/>
  <c r="J24"/>
  <c r="C24"/>
  <c r="J23"/>
  <c r="C23"/>
  <c r="J22"/>
  <c r="C22"/>
  <c r="C26" s="1"/>
  <c r="J21"/>
  <c r="C21"/>
  <c r="J20"/>
  <c r="C20"/>
  <c r="J19"/>
  <c r="C19"/>
  <c r="J18"/>
  <c r="C18"/>
  <c r="J17"/>
  <c r="C17"/>
  <c r="J16"/>
  <c r="C16"/>
  <c r="F532" l="1"/>
  <c r="F590" s="1"/>
  <c r="O590"/>
  <c r="C476"/>
  <c r="J504"/>
  <c r="E399"/>
  <c r="E398" s="1"/>
  <c r="E425" s="1"/>
  <c r="E435" s="1"/>
  <c r="C401"/>
  <c r="C399" s="1"/>
  <c r="C398" s="1"/>
  <c r="C425" s="1"/>
  <c r="C35"/>
  <c r="C39" s="1"/>
  <c r="H39"/>
  <c r="D507"/>
  <c r="D517" s="1"/>
  <c r="D532" s="1"/>
  <c r="D590" s="1"/>
  <c r="C508"/>
  <c r="N583"/>
  <c r="N584" s="1"/>
  <c r="L575"/>
  <c r="H386"/>
  <c r="C380"/>
  <c r="M398"/>
  <c r="M425" s="1"/>
  <c r="M435" s="1"/>
  <c r="L399"/>
  <c r="C513"/>
  <c r="E507"/>
  <c r="E517" s="1"/>
  <c r="J559"/>
  <c r="J558" s="1"/>
  <c r="J565" s="1"/>
  <c r="L558"/>
  <c r="L565" s="1"/>
  <c r="G583"/>
  <c r="G584" s="1"/>
  <c r="E575"/>
  <c r="O435"/>
  <c r="I532"/>
  <c r="P554"/>
  <c r="P590" s="1"/>
  <c r="N435"/>
  <c r="K504"/>
  <c r="L527"/>
  <c r="C554"/>
  <c r="D554"/>
  <c r="E62"/>
  <c r="I62"/>
  <c r="C386"/>
  <c r="C435" s="1"/>
  <c r="C253"/>
  <c r="G435"/>
  <c r="C472"/>
  <c r="J476"/>
  <c r="F504"/>
  <c r="N504"/>
  <c r="N532" s="1"/>
  <c r="O532"/>
  <c r="C536"/>
  <c r="C543" s="1"/>
  <c r="G554"/>
  <c r="M584"/>
  <c r="C589"/>
  <c r="J643"/>
  <c r="G670"/>
  <c r="J78"/>
  <c r="O78" s="1"/>
  <c r="O64"/>
  <c r="E495"/>
  <c r="C495" s="1"/>
  <c r="C491" s="1"/>
  <c r="G491"/>
  <c r="G504" s="1"/>
  <c r="E501"/>
  <c r="C502"/>
  <c r="C501" s="1"/>
  <c r="E565"/>
  <c r="C558"/>
  <c r="C565" s="1"/>
  <c r="L386"/>
  <c r="J385"/>
  <c r="J386" s="1"/>
  <c r="H392"/>
  <c r="H395" s="1"/>
  <c r="H435" s="1"/>
  <c r="C395"/>
  <c r="C464"/>
  <c r="E463"/>
  <c r="O615"/>
  <c r="J615" s="1"/>
  <c r="C615"/>
  <c r="K507"/>
  <c r="K517" s="1"/>
  <c r="J508"/>
  <c r="J507" s="1"/>
  <c r="J517" s="1"/>
  <c r="J532" s="1"/>
  <c r="J253"/>
  <c r="E554"/>
  <c r="L554"/>
  <c r="J39"/>
  <c r="J459"/>
  <c r="J460" s="1"/>
  <c r="J513"/>
  <c r="C521"/>
  <c r="H532"/>
  <c r="J553"/>
  <c r="M62"/>
  <c r="J395"/>
  <c r="C479"/>
  <c r="J491"/>
  <c r="G532"/>
  <c r="K532"/>
  <c r="K590" s="1"/>
  <c r="P532"/>
  <c r="J536"/>
  <c r="J543" s="1"/>
  <c r="I554"/>
  <c r="I590" s="1"/>
  <c r="H554"/>
  <c r="G565"/>
  <c r="H584"/>
  <c r="H590"/>
  <c r="C644"/>
  <c r="E649"/>
  <c r="C660"/>
  <c r="C662" s="1"/>
  <c r="N670"/>
  <c r="E660"/>
  <c r="E662" s="1"/>
  <c r="M532"/>
  <c r="M590" s="1"/>
  <c r="L643"/>
  <c r="J654"/>
  <c r="J656" s="1"/>
  <c r="J662" s="1"/>
  <c r="J658"/>
  <c r="J660" s="1"/>
  <c r="L39"/>
  <c r="E345"/>
  <c r="J380"/>
  <c r="C460"/>
  <c r="L476"/>
  <c r="L504" s="1"/>
  <c r="E491"/>
  <c r="C527"/>
  <c r="E536"/>
  <c r="E543" s="1"/>
  <c r="O596"/>
  <c r="O597"/>
  <c r="J597" s="1"/>
  <c r="H604"/>
  <c r="H606"/>
  <c r="J614"/>
  <c r="J632" s="1"/>
  <c r="L637"/>
  <c r="L644" s="1"/>
  <c r="L649" s="1"/>
  <c r="L670" s="1"/>
  <c r="J639"/>
  <c r="J644" s="1"/>
  <c r="C641"/>
  <c r="H644"/>
  <c r="J715"/>
  <c r="J725" s="1"/>
  <c r="L463"/>
  <c r="E476"/>
  <c r="L507"/>
  <c r="L517" s="1"/>
  <c r="J399" l="1"/>
  <c r="J398" s="1"/>
  <c r="J425" s="1"/>
  <c r="J435" s="1"/>
  <c r="L398"/>
  <c r="L425" s="1"/>
  <c r="L435" s="1"/>
  <c r="O604"/>
  <c r="J596"/>
  <c r="J604" s="1"/>
  <c r="G590"/>
  <c r="H649"/>
  <c r="H670" s="1"/>
  <c r="O632"/>
  <c r="C463"/>
  <c r="C504" s="1"/>
  <c r="E504"/>
  <c r="E532" s="1"/>
  <c r="L532"/>
  <c r="N590"/>
  <c r="J575"/>
  <c r="J583" s="1"/>
  <c r="J584" s="1"/>
  <c r="J590" s="1"/>
  <c r="L583"/>
  <c r="L584" s="1"/>
  <c r="L590" s="1"/>
  <c r="C606"/>
  <c r="C632" s="1"/>
  <c r="C649" s="1"/>
  <c r="C670" s="1"/>
  <c r="H632"/>
  <c r="C575"/>
  <c r="C583" s="1"/>
  <c r="C584" s="1"/>
  <c r="E583"/>
  <c r="E584" s="1"/>
  <c r="E590" s="1"/>
  <c r="E670"/>
  <c r="J554"/>
  <c r="C507"/>
  <c r="C517" s="1"/>
  <c r="C532" s="1"/>
  <c r="C590" l="1"/>
  <c r="O649"/>
  <c r="J649" l="1"/>
  <c r="J670" s="1"/>
  <c r="O670"/>
</calcChain>
</file>

<file path=xl/sharedStrings.xml><?xml version="1.0" encoding="utf-8"?>
<sst xmlns="http://schemas.openxmlformats.org/spreadsheetml/2006/main" count="1488" uniqueCount="994">
  <si>
    <t>Приложение № 9</t>
  </si>
  <si>
    <t xml:space="preserve">к Пояснительной записке к Отчету об исполнении бюджета </t>
  </si>
  <si>
    <t>ЗАТО г. Радужный Владимирской области за 2019 год</t>
  </si>
  <si>
    <t>Сводный отчет по муниипальным программам (подпрограммам) в разрезе мероприятий и источников финансирования за  2019 год</t>
  </si>
  <si>
    <t>№ п/п</t>
  </si>
  <si>
    <t>Наименование программы/подпрограммы/мероприятия</t>
  </si>
  <si>
    <t>Объём финанси-рования (тыс.руб.)</t>
  </si>
  <si>
    <t>План, в том числе</t>
  </si>
  <si>
    <t>Исполнение, в том числе</t>
  </si>
  <si>
    <t>Краткий перечень выполненных работ (за отчетный период текущего года), в т.ч. по источникам</t>
  </si>
  <si>
    <t>Субвенции</t>
  </si>
  <si>
    <t>Собственных доходов:</t>
  </si>
  <si>
    <t>Внебюджетные средства</t>
  </si>
  <si>
    <t>Субсидии, иные межбюджетные трансферты</t>
  </si>
  <si>
    <t>Другие собственные доходы</t>
  </si>
  <si>
    <t>Всего</t>
  </si>
  <si>
    <t>в том числе</t>
  </si>
  <si>
    <t>из федерального бюджета</t>
  </si>
  <si>
    <t>из областного бюджета</t>
  </si>
  <si>
    <t>13</t>
  </si>
  <si>
    <t>14</t>
  </si>
  <si>
    <t>15</t>
  </si>
  <si>
    <t>16</t>
  </si>
  <si>
    <t>17</t>
  </si>
  <si>
    <t>1.</t>
  </si>
  <si>
    <t xml:space="preserve">Отчет о реализации муниципальной программы «Развитие муниципальной службы и органов управления ЗАТО г. Радужный  Владимирской области», в том числе:
</t>
  </si>
  <si>
    <t>1. Создание условий для развития муниципальной службы в муниципальном образовании ЗАТО г.Радужный Владимирской области</t>
  </si>
  <si>
    <t>Мероприятия:</t>
  </si>
  <si>
    <t>1.1</t>
  </si>
  <si>
    <t>Пенсии за выслугу лет лицам, замещающим муниципальные должности и должности муниципальной службы ЗАТО г. Радужный Владимирской области</t>
  </si>
  <si>
    <t>Стимулирование, мотивация, повышение качества работы   муниципальных служащих</t>
  </si>
  <si>
    <t>1.2</t>
  </si>
  <si>
    <t>Индексация заработной платы муниципальных служащих и работников муниципальных казенных учреждений. Исполнение Указов Президента о доведении заработной платы согласно "Дорожных карт"</t>
  </si>
  <si>
    <t>-</t>
  </si>
  <si>
    <t>1.3.</t>
  </si>
  <si>
    <t>Специальная оценка условий труда</t>
  </si>
  <si>
    <t>Обеспечение безопасности работников в процессе их трудовой деятельности и прав работников на рабочие места</t>
  </si>
  <si>
    <t>1.4.</t>
  </si>
  <si>
    <t xml:space="preserve">Единовременные выплаты, компенсационные выплаты муниципальным служащим, выборному должностному лицу местного самоуправления и депутатам городского Совета народных депутатов </t>
  </si>
  <si>
    <t>1.5.</t>
  </si>
  <si>
    <t>Оказание  услуг по производству, выпуску и рапространению периодического официального печатного издания администрации ЗАТО г.Радужный Владимирской области "Радуга-информ", размещение информационного материала в "АиФ" и "Владимирские ведомости"</t>
  </si>
  <si>
    <t>Оказаны услуги по производству, выпуску и распространению периодического официального печатного издания администрации ЗАТО г. Радужный Владимирской области «Радуга-информ», размещение информационного материала в «АиФ» и «Владимирские ведомости»</t>
  </si>
  <si>
    <t>1.6.</t>
  </si>
  <si>
    <t>Обеспечение проведения выборов в органы местного самоуправления</t>
  </si>
  <si>
    <t>1.7.</t>
  </si>
  <si>
    <t>Исполнение решений суда</t>
  </si>
  <si>
    <t>Исполнение полномочий органов местного самоуправления</t>
  </si>
  <si>
    <t>1.8.</t>
  </si>
  <si>
    <t>Участие в  экономическом форуме</t>
  </si>
  <si>
    <t>1.9.</t>
  </si>
  <si>
    <t>Поощрение ГРБС, добившихся высоких результатов использования бюджетных ассигнований и качества управления финансами</t>
  </si>
  <si>
    <t>1.10.</t>
  </si>
  <si>
    <t>Разработка программы комплексного развития социальной инфраструктуры</t>
  </si>
  <si>
    <t>Полное удовлетворение перспективного спроса на коммунальные ресурсы при соблюдении на всем периоде нормативных требований по наличию резервов мощности</t>
  </si>
  <si>
    <t>ИТОГО по разделу 1:</t>
  </si>
  <si>
    <t>2. Расходы на обеспечение деятельности центров органов местного самоуправления</t>
  </si>
  <si>
    <t>2.1.</t>
  </si>
  <si>
    <t>Расходы на обеспечение деятельности центров органов местного самоуправления (КУМИ)</t>
  </si>
  <si>
    <t>Расходы произведены в соответствии с бюджетной росписью.</t>
  </si>
  <si>
    <t>2.2.</t>
  </si>
  <si>
    <t>Расходы на обеспечение деятельности центров органов местного самоуправления (ФУ)</t>
  </si>
  <si>
    <t>2.3.</t>
  </si>
  <si>
    <t>Расходы на обеспечение деятельности центров органов местного самоуправления (Администрация)</t>
  </si>
  <si>
    <t>ИТОГО по разделу 2:</t>
  </si>
  <si>
    <t>3. Создание условий для эффективного содержания административных зданий</t>
  </si>
  <si>
    <t>3.1.</t>
  </si>
  <si>
    <t>Обеспечение эффективного содержания и эксплуатации административного здания</t>
  </si>
  <si>
    <t>3.2.</t>
  </si>
  <si>
    <t>Приобретение автотранспорта и расходы на подготовку к эксплуатации, приобретение оборудования (шлагбаумы)</t>
  </si>
  <si>
    <t>ИТОГО по разделу 3:</t>
  </si>
  <si>
    <t>4. Создание условий для оказания государственных и муниципальных услуг</t>
  </si>
  <si>
    <t>4.1.</t>
  </si>
  <si>
    <t>Расходы на обеспечение деятельности  МФЦ</t>
  </si>
  <si>
    <t>ИТОГО по разделу 4:</t>
  </si>
  <si>
    <t>ИТОГО по программе:</t>
  </si>
  <si>
    <t>2.</t>
  </si>
  <si>
    <t>Отчет о реализации муниципальной программы «Содействие развитию малого и среднего предпринимательства в ЗАТО г. Радужный Владимирской области», в том числе:</t>
  </si>
  <si>
    <t>2.1</t>
  </si>
  <si>
    <t>Содействие участию субъектов предпринимательства в выставочно-ярморочных мероприятиях</t>
  </si>
  <si>
    <t>50,00</t>
  </si>
  <si>
    <t>0,00</t>
  </si>
  <si>
    <t>Заявок на участие в выставочно-ярмарочных мероприятиях от субъектов малого и среднего предпринимательства в 2019 году не поступало.</t>
  </si>
  <si>
    <t>Итого по программе:</t>
  </si>
  <si>
    <t>3.</t>
  </si>
  <si>
    <t>Отчет о реализации муниципальной программы «Обеспечение общественного порядка и профилактики правонарушений ЗАТО   г. Радужный Владимирской области», в том числе:</t>
  </si>
  <si>
    <t>Подпрограмма «Комплексные меры профилактики правонарушений ЗАТО г.Радужный Владимирской области»</t>
  </si>
  <si>
    <t>3.1.1.</t>
  </si>
  <si>
    <t>Обустройство контрольно-пропускного пункта на въезде в город (КПП-1): расширение территории около КПП-1, устройство въездной арки, устройство видеонаблюдения</t>
  </si>
  <si>
    <t xml:space="preserve">Ежеквартально на территории ЗАТО г. Радужный Владимирской области проводятся заседания Комиссии по профилактике правонарушений» при главе администрации города, где рассматриваются вопросы эффективности деятельности субъектов системы профилактики безнадзорности и правонарушений по предупреждению негативных явлений в детско-подростковой среде. За  2018 год проведено 22 заседаний комиссии по делам несовершеннолетних и защите их прав ЗАТО г. Радужный Владимирской области. Для успешной реализации поставленных на 2018 г. задач органами и учреждениями городской системы профилактики  успешно реализовались: 
комплексная межведомственная профилактическая операция «Семья» на территории ЗАТО г. Радужный  Владимирской области в 2017-2018 гг;  комплексная межведомственная профилактическая операция «Досуг» на территории ЗАТО г. Радужный  Владимирской области. Реализуются: межведомственная комплексная профилактическая операция «Подросток» на территории ЗАТО г. Радужный Владимирской области в 2018 г.; комплекс мер по развитию системы профилактики безнадзорности и правонарушений несовершеннолетних, защите их прав и законных интересов на территории ЗАТО г. Радужный Владимирской области до 2020 г.
Установка системы видеонаблюдения (с возможностью распознавания номеров), установка рамы под дорожные знаки и видеокамеру, установка столба уличного освещения.
</t>
  </si>
  <si>
    <t>Подпрограмма «Профилактика дорожно-транспортного травматизма в ЗАТО г. Радужный Владимирской области», в том числе:</t>
  </si>
  <si>
    <t>В соответствии  с совместным планом работы управления образования и МО МВД России по ЗАТО г. Радужный Владимирской области в период летних школьных каникул в оздоровительных организациях, в загородном оздоровительном лагере «Лесной городок» и городских оздоровительных лагерях с дневным пребыванием детей, совместно с инспектором ГИБДД проведены профилактические мероприятия по предупреждению дорожного травматизм:
- тематическая беседа «Улица полна неожиданностей» с демонстрацией видеофильма;
     -  конкурс рисунков «ПДД – глазами детей»;
     - спортивно-познавательная игра «Маршрутами ПДД» по правилам дорожного движения;
     - экскурсия к автомобилю ДПС.
- квест – «Лагерь – территория здоровья!»
- квест в ДОЛ Лесной городок  - "Знаем, помним, соблюдаем".</t>
  </si>
  <si>
    <t>3.2.1.</t>
  </si>
  <si>
    <t>Ежегодное проведение муниципального этапа областного конкурса «Безопасное колесо».</t>
  </si>
  <si>
    <t>3.2.2.</t>
  </si>
  <si>
    <t>Проведение ежегодного городского  смотра – конкурса «Зеленый огонек»</t>
  </si>
  <si>
    <t>3.2.3.</t>
  </si>
  <si>
    <t xml:space="preserve"> Приобретение уголков, методической литературы и символики по безопасности дорожного движения в образовательные организации</t>
  </si>
  <si>
    <t>3.3</t>
  </si>
  <si>
    <t>Подпрограмма «Комплексные меры противодействия злоупотреблению наркотиками и их незаконному обороту ЗАТО г Радужный», в том числе:</t>
  </si>
  <si>
    <t>Размещены плакаты «Я бросаю курить самостоятельно» на предприятиях, в организациях и учебных заведениях ЗАТО г.Радужный Владимирской области в количестве 41 штука;
Работает «КиберПатруль». За 1 квартал 2018 года было выявлено  164 ссылки, пропагандирующие употребление наркотиков;
Организована фотовыставка «Взгляд молодых» в КЦ Досуг
Антинаркотический форум «Скажем жизни «ДА!»
Дебаты на тему «За» и «Против» наркотиков»
Антинаркотический пробег «Радужный против наркотиков!»
Акция #СТОПВИЧСПИД
Игра-квест «Знаем, помним, соблюдаем!»
Мероприятия, посвященные Дню молодежи:
-мастер-класс по йоге;
-фестиваль по экстремальным видам спорта;
-«Кино на траве».Проведение квеста «Знаем, помним, соблюдаем!» на территоррии ДОЛ «Лесной городок». 
Проведение соревнований по экстремальным видам спорта (закрытие сезона).
Размещение агитационных материалов антитабачной направленности в социальной сети «ВКонтакте».
Организация работы штаба волонтеров «КиберПатруль».
Размещение агитационных материалов антинаркотической и антиалкогольной направленности на 14 городских досках объявлений.
Межведомственные занятия по профилактике злоупотребления  наркотиков «Будь здоров – живи дольше!», а также интерактивная беседа «Остановим СПИД вместе» с участием  представителей ФКУ «УИИ Управления Федеральной службы исполнения наказаний России по Владимирской области» и общественной организации «Волонтеры-медики»</t>
  </si>
  <si>
    <t>3.3.4.</t>
  </si>
  <si>
    <t>Проведение городских и участие в  областных  конкурсах, акциях, мероприятиях по профилактике асоциального поведения и пропаганде здорового образа жизни</t>
  </si>
  <si>
    <t>3.3.7.</t>
  </si>
  <si>
    <t>Организация и проведение спортивных соревнований по мини-футболу, футболу на снегу и хоккею среди дворовых команд</t>
  </si>
  <si>
    <t>3.3.8.</t>
  </si>
  <si>
    <t xml:space="preserve">Оснащение наркопостов образовательных организаций методическими комплексами  по профилактике наркомании </t>
  </si>
  <si>
    <t>3.3.9.</t>
  </si>
  <si>
    <t xml:space="preserve">Изготовление информационных материалов, банеров по профилактике употребления наркотических средств, изготовление и установка щитов и банеров. </t>
  </si>
  <si>
    <t>3.4.</t>
  </si>
  <si>
    <t>Подпрограмма «Комплексные меры противодействия злоупотреблению алкогольной продукцией и профилактика алкоголизма населения ЗАТО г. Радужный», в том числе:</t>
  </si>
  <si>
    <t>За  2018 года отделом по молодежной политике и вопросам демографии (работает 2 специалиста)  проведена следующая работа: 
- 23.04.2018г. — лекции в школах на тему ЗОЖ - 50 чел.
- 21.06.2018 г. - Показ видеоролика антиалкогольной  направленности в загородном лагере «Лесной городок». (охват 97 чел.);
- 29.04.2018 – экологический квест-игра «Чистые игры».
24.08.2018 года на 14 городских досках объявлений ЗАТО г. Радужный Владимирской области размещены агитационные материалы по профилактике злоупотребления наркотиками и алкогольной продукцией.</t>
  </si>
  <si>
    <t>3.4.1.</t>
  </si>
  <si>
    <t>Изготовление и распространение рекламно - информационных материалов, направленных на формирование мотивации к здоровому образу жизни. Изготовление и установка на территории города баннеров антиалкогольной направленности</t>
  </si>
  <si>
    <t>3.4.7.</t>
  </si>
  <si>
    <t>Приобретение  специализированной литературы по пропаганде здорового образа жизни, профилактике алкоголизации населения</t>
  </si>
  <si>
    <t>3.5.</t>
  </si>
  <si>
    <t>Подпрограмма "Противодействие терроризму и экстремизму на территории ЗАТО г. Радужный"</t>
  </si>
  <si>
    <t>Установлено ограждение территории  МБОУ ДО  ЦВР «Лад» за счет средств местного бюджета на сумму 1,5 млн. руб.
Все образовательные организации оснащены кнопкой тревожной сигнализации
В двух общеобразовательных школах и трех дошкольных образовательных организациях установлены камеры видеонаблюдения, установлена система АПС.</t>
  </si>
  <si>
    <t>3.5.20.</t>
  </si>
  <si>
    <t>Проведение митинга,  посвященного  Дню солидарности в борьбе с терроризмом (3 сентября), мероприятий с участием образовательных организаций, представителей СМИ</t>
  </si>
  <si>
    <t>3.5.30.</t>
  </si>
  <si>
    <t>Обепечение антитерроористической защищенности учреждений культуры и образования</t>
  </si>
  <si>
    <t>4.</t>
  </si>
  <si>
    <t>Отчет о реализации муниципальной программы  «Землеустройство,  использование и охрана земель, оценка недвижимости, признание прав и регулирование отношений по муниципальной собственности  ЗАТО г.Радужный Владимирской области», в том числе:</t>
  </si>
  <si>
    <t>1.1.</t>
  </si>
  <si>
    <t>Подпрограмма «Землеустройство, использование и охрана земель на территории ЗАТО г. Радужный Владимирской области», в том числе мероприятия:</t>
  </si>
  <si>
    <t xml:space="preserve">1. Работы по выявлению пересечений земельных участков с кадастровыми номерами 33:11:050508:107 и 33:11:050508:108 с границей муниципального образования ЗАТО г.Радужный;                                   
2. Кадастровые работы по уточнению местоположения четырех земельных участков;
3. Кадастровые работы по образованию двух земельных участков;                   
4. Кадастровые работы по установлению и постановке на государственный кадастровый учет охранной зоны газопровода в квартале 7/1;              
5. Кадастровые работы по установлению и постановке на государственный кадастровый учет охранной зоны ЛЭП 110 кВ; 
6. Подготовка межевых планов в отношении земельных участков с кадастровыми номерами 33:11:050508:108 и 33:11:050508:107 для исправления реестровой (кадастровой) ошибки в сведениях о местоположении границ земельных участков;  
7. Оценка рыночной стоимости арендной платы трех земельных участков;                        
8. Поставка программного обеспечения 1С «Пифагор»;
9. Изготовление 50 межевых знаков;
10. Поверка (калибровка) средства измерения – рулетки измерительной ЭНКОР (0-50 м).
</t>
  </si>
  <si>
    <t>1.1.1.</t>
  </si>
  <si>
    <t>Разработка проектов территориального землеустройства с целью формирования баз данных земель на территории города, раздел и объединение земельных участков</t>
  </si>
  <si>
    <t>1.1.2.</t>
  </si>
  <si>
    <t>Инвентаризация и топографическая съемка земель</t>
  </si>
  <si>
    <t>1.1.3.</t>
  </si>
  <si>
    <t>Межевание земель с целью образования новых и упорядочения существующих объектов землеустройства</t>
  </si>
  <si>
    <t>1.1.4.</t>
  </si>
  <si>
    <t>Оценка рыночной стоимости земельных участков</t>
  </si>
  <si>
    <t>1.1.5.</t>
  </si>
  <si>
    <t xml:space="preserve">Приобретение оборудования, технических средств, комплектующих к компьютерной и оргтехнике, расходных материалов, переферийного и компьютерного оборудования, ремонт компьютерной техники </t>
  </si>
  <si>
    <t>1.1.6.</t>
  </si>
  <si>
    <t>Прочие работы (предоставление сведений, внесенных в государственный кадастр недвижимости, участие в семинарах, изготовление межевых знаков, услуги нотариуса, консультационные услуги, услуги поверки (калибровки) средства измерения)</t>
  </si>
  <si>
    <t>1.1.7.</t>
  </si>
  <si>
    <t>Осуществление контроля за соблюдением установленного режима использования земельных участков в соответствии с их разрешенным использованием</t>
  </si>
  <si>
    <t>1.1.8.</t>
  </si>
  <si>
    <t>Выявление неиспользуемых земельных участков</t>
  </si>
  <si>
    <t>1.1.9.</t>
  </si>
  <si>
    <t>Обеспечение рационального использования земель</t>
  </si>
  <si>
    <t>1.2.</t>
  </si>
  <si>
    <t xml:space="preserve"> Подпрограмма «Оценка недвижимости, признание прав и регулирование отношений по муниципальной собственности                  ЗАТО г. Радужный Владимирской области», в том числе мероприятия:</t>
  </si>
  <si>
    <t>1.2.1.</t>
  </si>
  <si>
    <t>Техническая инвентаризация и паспортизация объектов муниципальной собственности</t>
  </si>
  <si>
    <t>1.2.2.</t>
  </si>
  <si>
    <t>Рыночная оценка имущества</t>
  </si>
  <si>
    <t>1.2.3.</t>
  </si>
  <si>
    <t>Удостоверение у нотариуса документов и сделок с муниципальным имуществом</t>
  </si>
  <si>
    <t>5.</t>
  </si>
  <si>
    <t>Отчет о реализации муниципальной программы   «Информатизация ЗАТО г. Радужный Владимирской области», в том числе:</t>
  </si>
  <si>
    <t>Мероприятия по программе:</t>
  </si>
  <si>
    <t>1</t>
  </si>
  <si>
    <t>Обеспечение функционирования информационных систем</t>
  </si>
  <si>
    <t>2</t>
  </si>
  <si>
    <t>Развитие и обеспечение функционирования муниципального сегмента СМЭВ</t>
  </si>
  <si>
    <t>СМЭВ</t>
  </si>
  <si>
    <t>3</t>
  </si>
  <si>
    <t>Организация взаимодействия с государственной информационной систмеой государственных и мунциипальных плтежей (ГИС ГМП)</t>
  </si>
  <si>
    <t>ГИС ГМП</t>
  </si>
  <si>
    <t>4</t>
  </si>
  <si>
    <t>Развитие и техническая поддержка официального сайта органов местного самоуправления</t>
  </si>
  <si>
    <t>поддержка функционирования официального сайта</t>
  </si>
  <si>
    <t>5</t>
  </si>
  <si>
    <t>Приобретение и сопровождение лицензионного общесистемного и прикладного программного обеспечения</t>
  </si>
  <si>
    <t>покупка и продление программного обеспечения</t>
  </si>
  <si>
    <t>6</t>
  </si>
  <si>
    <t>Приобретение, обновление и содержание средств вычислительной, периферийной техники и средств связи</t>
  </si>
  <si>
    <t>покупка и ремонт компьютерного оборудования, расходные материалы, в т.ч. приобретено: -компьютеров — 9 шт., принтеров (в т.ч.МФУ) — 5 шт.</t>
  </si>
  <si>
    <t>7</t>
  </si>
  <si>
    <t>Обеспечение справочно-правовой поддержки органов местного самоуправления</t>
  </si>
  <si>
    <t>Консультант</t>
  </si>
  <si>
    <t>8</t>
  </si>
  <si>
    <t>Обеспечение средствами связи городских служб и служб администрации</t>
  </si>
  <si>
    <t>средства связи, в т.ч. телефонная связь</t>
  </si>
  <si>
    <t>9</t>
  </si>
  <si>
    <t>Обеспечение доступа органов местного самоуправления к сети Интернет</t>
  </si>
  <si>
    <t>доступ к сети Интернет</t>
  </si>
  <si>
    <t>10</t>
  </si>
  <si>
    <t>Приобретение оборудования и программного обеспечения для обеспечения информационной безопасности, аттестации информационных систем и автоматизированных рабочих мест</t>
  </si>
  <si>
    <t>аттестация и защита ИСПДн</t>
  </si>
  <si>
    <t>6.</t>
  </si>
  <si>
    <t>Отчет о реализации муниципальной программы «Перспективное развитие и совершенствование гражданской обороны, защита населения и территории, обеспечение пожарной безопасности и безопасности людей на водных объектах ЗАТО г. Радужный Владимирской области», в том числе:</t>
  </si>
  <si>
    <t>6.1</t>
  </si>
  <si>
    <t>Подпрограмма "Совершенствование и развитие гражданской обороны, защиты населения и территории, обеспечение пожарной безопасности и безопасности людей на водных объектах ЗАТО г. Радужный Владимирской области"</t>
  </si>
  <si>
    <t>I Совершенствование и развитие гражданской обороны, защиты населения и территории, обеспечение пожарной безопасности и безопасности людей на водных объектах</t>
  </si>
  <si>
    <t>Оснащение ЗПУ средствами связи, и другим оборудованием</t>
  </si>
  <si>
    <t xml:space="preserve">Оснащение оперативной группы КЧС и ОПБ ЗАТО г. Радужный:
</t>
  </si>
  <si>
    <t>2.2.1.</t>
  </si>
  <si>
    <t>приобретение  первичных средств пожаротушения:                                                                           - ранцевые огнетушители 2 шт.;                                                                       - мотопомпа.</t>
  </si>
  <si>
    <t>Приобретение  и установка кондиционера</t>
  </si>
  <si>
    <t>2.4.</t>
  </si>
  <si>
    <t>Приобретение запасных частей для орг. техники.</t>
  </si>
  <si>
    <t>2.5.</t>
  </si>
  <si>
    <t xml:space="preserve"> Приобретение программного обеспечения Windows-10</t>
  </si>
  <si>
    <t>2.6.</t>
  </si>
  <si>
    <t>Приобретение монитора для компьютера</t>
  </si>
  <si>
    <t>Приобретен монитор для компьютера</t>
  </si>
  <si>
    <t>2.7.</t>
  </si>
  <si>
    <t>Текущий ремонт административно-бытового здания очистных сооружений северной группы 2 очереди на территории ЗАТО г. Радужный Владимирской области для размещения ЗПУ города. Ограждение территории ОССГ-2 очереди, на которой расположено ЗПУ.</t>
  </si>
  <si>
    <t>Произведен текущий ремонт дминистративно-бытового здания очистных сооружений северной группы 2 очереди на территории ЗАТО г. Радужный Владимирской области для размещения ЗПУ города. Ограждение территории ОССГ-2 очереди, на которой расположено ЗПУ.</t>
  </si>
  <si>
    <t xml:space="preserve">Приобретение проти-вогазов фильтрующих (ГП-7) </t>
  </si>
  <si>
    <t xml:space="preserve">Приобретение респираторов типа Р-2 </t>
  </si>
  <si>
    <t>3.3.</t>
  </si>
  <si>
    <t xml:space="preserve">Приобретение носимых радиостанций </t>
  </si>
  <si>
    <t>Приобретение индивидуальных противохимических пакетов</t>
  </si>
  <si>
    <t>Приобретение комплектов одежды (костюмы МЧС)</t>
  </si>
  <si>
    <t>Участие в учебно-методических сборах руководящего состава городского звена РСЧС, проводимых вышестоящим руководством (5 чел.);</t>
  </si>
  <si>
    <t>4.2.</t>
  </si>
  <si>
    <t xml:space="preserve">Оснащение учебно-консультационного пункта: </t>
  </si>
  <si>
    <t>4.2.1.</t>
  </si>
  <si>
    <t xml:space="preserve">Приобретение (обновление) информационных стендов, буклетов, плакатов, учебной литературы. </t>
  </si>
  <si>
    <t>4.2.2.</t>
  </si>
  <si>
    <t>Подписка на периодические печатные издания</t>
  </si>
  <si>
    <t>4.2.3.</t>
  </si>
  <si>
    <t>Приобретение кресел для офиса</t>
  </si>
  <si>
    <t>4.2.4.</t>
  </si>
  <si>
    <t>Приобретение факса</t>
  </si>
  <si>
    <t>4.3.</t>
  </si>
  <si>
    <t>Обучение должност-ных лиц по ГО и РСЧС на курсах повышения квали-фикации в ГБОУДОВО "УМЦ  ГОЧС Владимирской области"</t>
  </si>
  <si>
    <t>Проведено обучение должностных лиц по ГО и РСЧС на курсах повышения квали-фикации в ГБОУДОВО "УМЦ  ГОЧС Владимирской области"</t>
  </si>
  <si>
    <t>4.4.</t>
  </si>
  <si>
    <t>Наглядная агитация по вопросам ГОЧС и пожар-ной безопасности на ули- цах  в местах массового скопления людей и в административных зданиях города</t>
  </si>
  <si>
    <t>4.5.</t>
  </si>
  <si>
    <t>Проведение учебно-методических сборов, учений, тренировок и соревнований на территории города:</t>
  </si>
  <si>
    <t>4.5.1.</t>
  </si>
  <si>
    <t>Учебно-методичес-кий сбор по подведению итогов деятельности грод-ского звена РСЧС ЗАТО г. Радужный Владимирской области за прошедший год (1 сбор). (Приобретение поощрительных призов, грамот, рамок для грамот   и ценных подарков для поощрения руководящего состава городского звена РСЧС ЗАТО г. Радужный Владимирской области)</t>
  </si>
  <si>
    <t>Проведен Учебно-методический сбор по подведению итогов деятельности грод-ского звена РСЧС ЗАТО г. Радужный Владимирской области за прошедший год . (Приобретеы поощрительных призы, грамоыт, рамки для грамот   и ценные подарки  для поощрения руководящего состава городского звена РСЧС ЗАТО г. Радужный Владимирской области)</t>
  </si>
  <si>
    <t>4.6.</t>
  </si>
  <si>
    <t>Приобретение телевизора</t>
  </si>
  <si>
    <t>Организация и обеспечение мероприятий по гражданской обороне:</t>
  </si>
  <si>
    <t>5.1.</t>
  </si>
  <si>
    <t>Организация, проведение и выполнение мероприятий учений и тренировок по гражданской обороне:</t>
  </si>
  <si>
    <t>5.1.1.</t>
  </si>
  <si>
    <t>Организация питания аварийно-спасательной команды повышенной готовности, оперативной группы администрации города</t>
  </si>
  <si>
    <t>Организовано питание аварийно-спасательной команды повышенной готовности</t>
  </si>
  <si>
    <t>5.1.2</t>
  </si>
  <si>
    <t>Специальная  обработка автотранспорта, требуемая для проведения мероприятий по гражданской обороне и чрезвычайным ситуациям</t>
  </si>
  <si>
    <t>ИТОГО по разделу I:</t>
  </si>
  <si>
    <t>II Организация работ по недопущению и ликвидации чрезвычайных ситуаций</t>
  </si>
  <si>
    <t xml:space="preserve">Подготовка (восста-новление) инженерной, автомобильной и пожарной  техники аварийно-спаса-тельной команды повы-шенной готовности городского звена РС ЧС к реагированию на аварийные ситуации (приобретение запасных частей для инженерной, автомобильной и пожарной техники) </t>
  </si>
  <si>
    <t xml:space="preserve">Приобретены аккумуляторы для  пожарной  техники аварийно-спасательной команды повышенной готовности городского звена РС ЧС </t>
  </si>
  <si>
    <t>Развитие и материаль-ная поддержка ДПО на территории ЗАТО г. Ра-дужный (покупка ценных подарков, призов для членов ДПО и т.д.)</t>
  </si>
  <si>
    <t>Поддержание в рабочем состоянии резер-вной электрической станции: Содержание и обслуживание автономной газодизельной тепло-элект-ростанции на территории ЗАТО  г. Радужный Владимирской области</t>
  </si>
  <si>
    <t xml:space="preserve">Содержалась и обслуживалась автономная газодизельная тепло-электростанция </t>
  </si>
  <si>
    <t>Расходы, связанные с бесперебойной эксплуа-тацией в пожароопасный период служебного автомо-биля, находящегося в экс-плуатации МКУ "УГОЧС" ЗАТО г. Радужный</t>
  </si>
  <si>
    <t>0,000,00</t>
  </si>
  <si>
    <t>Возмещение расходов предприятиям, привлек-аемым для ликвидации чрезвычайных ситуаций на территории ЗАТО г.Радужный</t>
  </si>
  <si>
    <t xml:space="preserve">Возмещены расходы предприятиям, привлек-аемым для ликвидации чрезвычайных ситуаций на территории ЗАТО г.Радужный (приобретение фекальных насосов для КНС </t>
  </si>
  <si>
    <t>Создание резерва медицинского имущества и медикаментов для ликвидации чрезвычайных ситуаций на территории ЗАТО г.Радужный.</t>
  </si>
  <si>
    <t>Эвакуация и хранение  транспортных средств, выявленных безхозяйными</t>
  </si>
  <si>
    <t>1.8. Расходы на развитие  единой дежурной диспет-черской службы  ЗАТО г. Радужный (ЕДДС):                                     -приобретение организаци-онной техники,                       - приобретение мебели, приобретение и установка кондиционера,                                                                                                                                                                                        - ремонт помещений ЕДДС,                                                - приобретение источника бесперебойного питания;                                                                                 -приобретение обору-дования для обеспечения качественного проведения видеоконференций;                                                                                  - приобретение метеостанции для слеженияза значениями показаний погодных условий;                                                                                   -ремонт резервного источника питания.</t>
  </si>
  <si>
    <t xml:space="preserve">                                                  Приобретены: источник бесперебойного питания,                                                                               оборудованияе для обеспечения качественного проведения видеоконференций и  метеостанции для слеженияза значениями показаний погодных условий.</t>
  </si>
  <si>
    <t>Возмещение  органи-зациям, привлекаемым для ликвидации чрезвычайных ситуаций на территории ЗАТО г.Радужный в связи с  угрозой здоровью и жизни граждан из-за безнадзорных (бездомных) животных</t>
  </si>
  <si>
    <t>Приобретение катализатора горения мазута, для пригодности его к использованию в качестве резервного топлива в отопительный период</t>
  </si>
  <si>
    <t>1.11.</t>
  </si>
  <si>
    <t xml:space="preserve">Приобретение запасных частей для пожарной техники аварийно-спасательной команды повышенной готовности городского звена РС ЧС </t>
  </si>
  <si>
    <t>1.12.</t>
  </si>
  <si>
    <t>Вырубка деревьев  на территории образова-тельных учреждений</t>
  </si>
  <si>
    <t>1.13.</t>
  </si>
  <si>
    <t xml:space="preserve">Ремонт и обслужи-вание резервного источника питания </t>
  </si>
  <si>
    <t>1.14.</t>
  </si>
  <si>
    <t>Лабораторное испытание противогазов для признания дальнейшей пригодности (не пригод-ности) к эксплуатации</t>
  </si>
  <si>
    <t>1.15.</t>
  </si>
  <si>
    <t xml:space="preserve">Приобретение извещателей дымовых автономных </t>
  </si>
  <si>
    <t>1.16.</t>
  </si>
  <si>
    <t>Приобретение 3 бензиновых генераторов (резервных сточников электропитания, матери-алов для  их подключения)</t>
  </si>
  <si>
    <t>1.17.</t>
  </si>
  <si>
    <t>Приобретение двух фекальных насосов (реж.сист.) "Vodotok" НСП-2200 для  предупреждения и ликвилации чрезвычай-ных ситуаций на террито-рии ЗАТО г.Радужный.</t>
  </si>
  <si>
    <t>1.18</t>
  </si>
  <si>
    <t>Вырубка мелколесья и кустарника на части территории 17 квартала ЗАТО г. Радужный;               - на территории квартала 7/1</t>
  </si>
  <si>
    <t>Произведена вырубкамелколесья и кустарника на части территории 17 квартала ЗАТО г. Радужный</t>
  </si>
  <si>
    <t>1.19.</t>
  </si>
  <si>
    <t>Проведение противопожарных мероприятий (уничтожение порубочных остатков, скошенной травы и других горючих отходов) на территории ЗАТО г. Радужный</t>
  </si>
  <si>
    <t>проведены противопожарные мероприятий (уничтожение порубочных остатков, скошенной травы и других горючих отходов) на территории ЗАТО г. Радужный</t>
  </si>
  <si>
    <t>1.20</t>
  </si>
  <si>
    <t>Демонтажные работы объекта:             областной  онкологический центр (блок А), в том числе водопонижеие существующего котлована. (В целях устранения угрозы здоровью и жизни жителей города)</t>
  </si>
  <si>
    <t>Произведены демонтажные работы объекта:             областной  онкологический центр (блок А), в том числе водопонижеие существующего котлована</t>
  </si>
  <si>
    <t>ИТОГО по разделу II:</t>
  </si>
  <si>
    <t>III Организация мероприятий по гражданской обороне</t>
  </si>
  <si>
    <t xml:space="preserve"> Фонд оплаты труда сформирован согласно штатного расписания      </t>
  </si>
  <si>
    <t xml:space="preserve"> Уплата страховых взносов 30,2% от Фонда оплаты труда (Вторая часть "Налогового Кодекса РФ")</t>
  </si>
  <si>
    <t xml:space="preserve"> Произведена оплата страховых взносов 30,2% от Фонда оплаты труда </t>
  </si>
  <si>
    <t xml:space="preserve"> Услуги связи (по установленному лимиту):</t>
  </si>
  <si>
    <t>1.3.1.</t>
  </si>
  <si>
    <t xml:space="preserve"> Услуги телефонной, факсимильной, сотовой связи, радиосвязи,    Интернет-провайдеров         </t>
  </si>
  <si>
    <t xml:space="preserve">  Произведена оплата услуг телефонной, факсимильной, сотовой связи, радиосвязи,    Интернет-провайдеров         </t>
  </si>
  <si>
    <t xml:space="preserve"> Коммунальные услуги (по установленному лимиту)</t>
  </si>
  <si>
    <t xml:space="preserve"> Работы, услуги по содержанию имущества (по установленному нормативу):</t>
  </si>
  <si>
    <t>1.5.1.</t>
  </si>
  <si>
    <t xml:space="preserve"> Ремонт производственного инвентаря, ремонт и обслуживание множительной техники</t>
  </si>
  <si>
    <t xml:space="preserve">Произведен ремонт и заправка катриджей </t>
  </si>
  <si>
    <t>1.5.2.</t>
  </si>
  <si>
    <t xml:space="preserve"> Обслуживание системы связи и оповещения 3100х12м</t>
  </si>
  <si>
    <t xml:space="preserve"> Произведена оплата за обслуживание системы связи и оповещения</t>
  </si>
  <si>
    <t>1.5.3.</t>
  </si>
  <si>
    <t xml:space="preserve"> Обслуживание линейных сооружений радиотрансляционной уличной сети  уличной РТСУ 1819,61х12мес.</t>
  </si>
  <si>
    <t xml:space="preserve">Произведена оплата за обслуживание линейных сооружений радиотрансляционной уличной сети  уличной РТСУ </t>
  </si>
  <si>
    <t>1.5.4.</t>
  </si>
  <si>
    <t xml:space="preserve"> Техническое обслуживание системы оперативной диспетчерской связи "Каскад-14"    1141,08х 12 м</t>
  </si>
  <si>
    <t xml:space="preserve"> Произведена оплата за техническое обслужива-ние системы оперативной диспет-черской связи "Каскад-14"    </t>
  </si>
  <si>
    <t xml:space="preserve"> Прочие работы, услуги (по установленным нормативам):</t>
  </si>
  <si>
    <t>1.6.1.</t>
  </si>
  <si>
    <t xml:space="preserve">Предоставление комплекса ресурсов для размещения технологического оборудования </t>
  </si>
  <si>
    <t xml:space="preserve">Произведена оплата за предоставление комплекса ресурсов для размещения технологического оборудования </t>
  </si>
  <si>
    <t>1.6.2.</t>
  </si>
  <si>
    <t>Програмное обеспечение: Антивирусная программа   2 шт.4000; Сбис 6000, сервисное обслуживание системы 1С</t>
  </si>
  <si>
    <t>Приобретено програмное обес-печение: Антивирусная програм-ма   2 шт.4000; Сбис 6000, сервисное обслуживание системы 1С</t>
  </si>
  <si>
    <t>1.6.3.</t>
  </si>
  <si>
    <t>Передача на хранение и оперативное использование расходных материалов и имущества, приобретенных в качестве пополняемого резерва на случай ЧС.</t>
  </si>
  <si>
    <t>Произведена оплата за хранение  расходных материалов и имущества, приобретенных в качестве пополняемого резерва на случай ЧС.</t>
  </si>
  <si>
    <t>Услуги по диагностике неисправностей оборудования, сбору, транспортированию, обработке оборудования, утратившего потребительские свойства</t>
  </si>
  <si>
    <t>Прочие расходы ( по установленному нормативу):</t>
  </si>
  <si>
    <t>1.7.1.</t>
  </si>
  <si>
    <t>уплата налога на имущество</t>
  </si>
  <si>
    <t xml:space="preserve"> 1.8. Увеличение стоимости материальных запасов ( по установленному лимиту):</t>
  </si>
  <si>
    <t>1.8.1.</t>
  </si>
  <si>
    <t>Приобретение канцелярских товаров (ручки, стержни, бумага писчая, бумага для множительных работ)</t>
  </si>
  <si>
    <t>Приобретены канцелярские товары</t>
  </si>
  <si>
    <t>1.8.2.</t>
  </si>
  <si>
    <t xml:space="preserve">расходные материалы для компьютерной техники </t>
  </si>
  <si>
    <t xml:space="preserve"> Приобретены расходные материалы для компьютепной техники </t>
  </si>
  <si>
    <t xml:space="preserve">Проведение специальной оценки условий труда в МКУ "УГОЧС" ЗАТО г. Радужный Владимирской области </t>
  </si>
  <si>
    <t xml:space="preserve">Проведена специальная оценка условий трудав МКУ "УГОЧС" ЗАТО г. Радужный Владимирской области </t>
  </si>
  <si>
    <t>ИТОГО по разделу III:</t>
  </si>
  <si>
    <t>IV Создание и использование финансового резерва для выполнения мероприятий городского значения по ликвидации аварийных ситуаций и ЧС, возникающих  в системах жизнеобеспечения города и сбоев подачи энергоресурсов для населения города</t>
  </si>
  <si>
    <t>Резерв на создание и использование ресурсов по финансированию мероприятий городского значения по предупреждению и  ликвидации аварийных ситуаций в системах жизнеобеспечения города и сбоев подачи энергоресурсов для населения города, в том числе на авансирование  оплаты энергоресурсов</t>
  </si>
  <si>
    <t>ИТОГО по разделу IV:</t>
  </si>
  <si>
    <t>ВСЕГО по подпрограмме:</t>
  </si>
  <si>
    <t>II  Подпрограмма " Безопасный город"</t>
  </si>
  <si>
    <t>I Внедрение и развитие аппаратно-программного комплекса "Безопасный город"</t>
  </si>
  <si>
    <t>Абонентская плата за каналы  подключения  КТСО     П-166 в единую систему оповещения области (предоставление в пользование аналогового внутризонового канала связи (ТЧ)</t>
  </si>
  <si>
    <t>Произведена абонентская плата каналов связи</t>
  </si>
  <si>
    <t>Создание рабочего проекта "Система обеспечения вызова оперативных служб через единый номер "112" на базе ЕДДС ЗАТО г. Радужный"</t>
  </si>
  <si>
    <t xml:space="preserve">Предоставление в пользование пар металлических жил кабеля  (прямые провода -2, канал ТЧ) </t>
  </si>
  <si>
    <t>Произведена оплата каналов связи</t>
  </si>
  <si>
    <t>Развитие и поддержание в рабочем состоянии системы оповещения населения ЗАТО г. Радужный Владимирской области и аппаратуры связи                                                                                  - закупка обрудования для обеспечения оперативной связи с экстренными службами города;                                                                         - подключение оборудования, наладка его работы и техническое обслуживание                                                                                            - приобретение резервного комплекта аппаратуры для оповещения руководящего состава города;                                                                           - приобретение сирены С-40 для оповещения населения города, ее подключение и наладка.</t>
  </si>
  <si>
    <t>Реализация мероприятий по построению (развитию)  и внедрению АПК "Безопасный город" на территории ЗАТО г. Радужный, в том числе:</t>
  </si>
  <si>
    <t>1.4.1.</t>
  </si>
  <si>
    <t>Подключение, инсталляция Ethernet-порта с высокой срочностью,  организация канала VPN (основной + резервный)</t>
  </si>
  <si>
    <t>1.4.2.</t>
  </si>
  <si>
    <t>Абонентская плата в месяц за канал VPN, в зависимости от скорости (1024 Кбит/с) (основной канал + резервный)</t>
  </si>
  <si>
    <t>Произведена абонентская плата за   канал VPN</t>
  </si>
  <si>
    <t>1.4.3.</t>
  </si>
  <si>
    <t>Разработка проектно-сметной документации на построение (развитие) и внедрение АПК "Безопасный город"</t>
  </si>
  <si>
    <t>Создание системы обеспечения вызова экстренных служб по единому номеру "112" (оснащение ЕДДС двумя автоматизированными рабочими местами)</t>
  </si>
  <si>
    <t>ИТОГО по пункту 1</t>
  </si>
  <si>
    <t xml:space="preserve">II. Формирование      эффективной      многоуровневой системы мониторинга, предупреждения и профилактики, возможных       угроз       чрезвычайных       ситуаций, правонарушений      и      явлений      террористической, экстремистской деятельности, разработка единых функциональных и технических требований     к    аппаратно-программным     средствам, ориентированных   на   идентификацию   потенциальных точек   уязвимости,   прогнозирование,   реагирование   и предупреждение    угроз    обеспечения    безопасности  муниципального образования.
</t>
  </si>
  <si>
    <t xml:space="preserve">Проведение государственной экспертизы технического проекта АПК «Безопасный город» </t>
  </si>
  <si>
    <t>Проведение обучения персонала АПК «Безопасный город» на базе ГБОУ ДО «УМЦ по гражданской обороне и чрезвы- чайным ситуациям  Владимирской области»</t>
  </si>
  <si>
    <t>Приобретение и установка видеостены для вывода сложного высокодетализированного изображения.</t>
  </si>
  <si>
    <t>Обустройство и оснащение поста метеорологического  мониторинга</t>
  </si>
  <si>
    <t xml:space="preserve">Развитие системы экстренного голосового оповещения населения (закупка, установка и обслуживание громкоговорителей) 
</t>
  </si>
  <si>
    <t>Проведение приёмочных испытаний, ввод в эксплуатацию АПК «Безопасный город»  на территории ЗАТО г. Радужный Владимирской области</t>
  </si>
  <si>
    <t>Итого по пункту 2</t>
  </si>
  <si>
    <t xml:space="preserve">
III. Интеграция существующих и перспективных федеральных, региональных и муниципальных информационных систем,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(видеокамер, датчиков, гидропостов и т.д. и комплекса средств автоматизации (далее КСА) муниципального и регионального уровней
</t>
  </si>
  <si>
    <t xml:space="preserve">Разработка технического решения и сметы СМР объекта: Сервер городской системы видеонаблюдения (СВН).  </t>
  </si>
  <si>
    <t>Приобретение сервера для сбора и хранения информации (1 очередь, до 100 камер)</t>
  </si>
  <si>
    <t>Приобретение Операционной системы (ОС) для сервера</t>
  </si>
  <si>
    <t>Монтаж, подключение и настройка сервера (1 квартал, дом 55)</t>
  </si>
  <si>
    <t>Организация бесперебойного питания серверного оборудования (1 квартал, дом 55)</t>
  </si>
  <si>
    <t>3.6.</t>
  </si>
  <si>
    <t xml:space="preserve">Разработка технического решения и сметы СМР объекта: Подключение существующих объектов СВН муниципального образования.  </t>
  </si>
  <si>
    <t>3.7.</t>
  </si>
  <si>
    <t>Подключение к серверу существующих объектов средств видеонаблюдения (СВН) муниципального образования (Стела, Дежурная часть, Администрация, КПП-1, КПП-2, Парк и др.)</t>
  </si>
  <si>
    <t>3.8.</t>
  </si>
  <si>
    <t>Приобретение и монтаж Автоматизированного рабочего места (АРМ) оператора СВН в ЕДДС</t>
  </si>
  <si>
    <t>3.9.</t>
  </si>
  <si>
    <t xml:space="preserve">Аренда каналов связи </t>
  </si>
  <si>
    <t>3.10.</t>
  </si>
  <si>
    <t xml:space="preserve">Разработка технического решения и сметы СМР объекта: “Межквартальная полоса: Остановка общественного транспорта” и “Межквартальная полоса: Ситуационный контроль” </t>
  </si>
  <si>
    <t>3.10.1.</t>
  </si>
  <si>
    <t>Монтаж и  подключение СВН  Межквартальная полоса: Остановка общественного транспорта</t>
  </si>
  <si>
    <t>3.10.2.</t>
  </si>
  <si>
    <t>Монтаж и  подключение СВН  Межквартальная полоса: Ситуационный контроль</t>
  </si>
  <si>
    <t>Произведен монтаж и  подключение СВН  Межквартальная полоса: Ситуационный контроль</t>
  </si>
  <si>
    <t>3.11.</t>
  </si>
  <si>
    <t xml:space="preserve">Разработка технического решения и сметы СМР объекта: “Торговая площадь” </t>
  </si>
  <si>
    <t>3.11.1.</t>
  </si>
  <si>
    <t>Монтаж и  подключение СВН  "Торговая площадь"</t>
  </si>
  <si>
    <t>3.12.</t>
  </si>
  <si>
    <t>Разработка технического решения и сметы СМР объекта: “Поклонный крест”</t>
  </si>
  <si>
    <t>3.12.1.</t>
  </si>
  <si>
    <t>Монтаж и  подключение СВН "Остановка общественного транспорта: Поклонный крест"</t>
  </si>
  <si>
    <t>3.13.</t>
  </si>
  <si>
    <t>Техническое обслуживание СВН</t>
  </si>
  <si>
    <t>Проведено техническое обслуживание СВН</t>
  </si>
  <si>
    <t>3.14.</t>
  </si>
  <si>
    <t xml:space="preserve">Разработка технического решения и сметы СМР объекта: “Межквартальная полоса: Большой межквартальный проезд”, “Межквартальная полоса: Малый межквартальный проезд”, “Межквартальная полоса: Переход пешеходный (4шт.)” </t>
  </si>
  <si>
    <t>3.14.1.</t>
  </si>
  <si>
    <t>Монтаж и подключение СВН «Межквартальная полоса: Большой межквартальный проезд»</t>
  </si>
  <si>
    <t>3.14.2.</t>
  </si>
  <si>
    <t>Монтаж и подключение СВН «Межквартальная полоса: Малый межквартальный проезд»</t>
  </si>
  <si>
    <t>3.14.3.</t>
  </si>
  <si>
    <t>Монтаж и подключение СВН «Межквартальная полоса: Переход пешеходный (4шт.)»</t>
  </si>
  <si>
    <t>3.15.</t>
  </si>
  <si>
    <t xml:space="preserve">Разработка технического решения и сметы СМР объекта:                                                                   “Въезд в жилую зону: перекресток 1 квартал, дом 1”,                                                                               “Въезд в жилую зону: перекресток 3 квартал, дом 10”,                                                                                                     “Въезд в жилую зону 1 квартал, дом 16” </t>
  </si>
  <si>
    <t>3.15.1.</t>
  </si>
  <si>
    <t>Монтаж и подключение СВН «Въезд в жилую зону: перекресток 1 квартал, дом 1»</t>
  </si>
  <si>
    <t>3.15.2.</t>
  </si>
  <si>
    <t>Монтаж и подключение СВН «Въезд в жилую зону: перекресток 3 квартал, дом 10»</t>
  </si>
  <si>
    <t>3.15.3.</t>
  </si>
  <si>
    <t>Монтаж и подключение СВН «Въезд в жилую зону: перекресток 1 квартал, дом 16»</t>
  </si>
  <si>
    <t>3.16.</t>
  </si>
  <si>
    <t xml:space="preserve">Разработка технического решения и сметы СМР объекта: “Перекресток “Владимир 30” </t>
  </si>
  <si>
    <t>3.16.1.</t>
  </si>
  <si>
    <t>Монтаж и подключение СВН «Перекресток «Владимир 30»</t>
  </si>
  <si>
    <t>3.17.</t>
  </si>
  <si>
    <t xml:space="preserve">Разработка технического решения и сметы СМР объекта: “Въезд в жилую зону: перекресток 3 квартал, дом 19 (Благодар)”, “Въезд в жилую зону: перекресток 3 квартал, дом 22 (Лесопарк)” </t>
  </si>
  <si>
    <t>3.17.1.</t>
  </si>
  <si>
    <t>Монтаж и подключение СВН «Въезд в жилую зону: перекресток 3 квартал, дом 19 (Благодар)»</t>
  </si>
  <si>
    <t>3.17.2.</t>
  </si>
  <si>
    <t>Монтаж и подключение СВН «Проход в жилую зону: перекресток 3 квартал, дом 22 (Лесопарк)»</t>
  </si>
  <si>
    <t>3.18.</t>
  </si>
  <si>
    <t xml:space="preserve">Разработка технического решения и сметы СМР объекта: “Рыночная площадь”, “Школьный стадион” </t>
  </si>
  <si>
    <t>3.18.1.</t>
  </si>
  <si>
    <t>Монтаж и подключение СВН «Рыночная площадь»</t>
  </si>
  <si>
    <t>3.18.2.</t>
  </si>
  <si>
    <t>Монтаж и подключение СВН «Школьный стадион»</t>
  </si>
  <si>
    <t>3.19.</t>
  </si>
  <si>
    <t xml:space="preserve">Разработка технического решения и сметы СМР объекта: “Системы безопасности многоквартирного жилого дома” </t>
  </si>
  <si>
    <t>3.19.1.</t>
  </si>
  <si>
    <t>Монтаж и подключение опытного образца систем безопасности многоквартирного жилого дома (доступ в подъезд, доступ в тех.помещения, газоанализатор и др.)</t>
  </si>
  <si>
    <t>3.20.</t>
  </si>
  <si>
    <t>Приобретение сервера для сбора и хранения информации (2 очередь, резерв и дополнительное дисковое пространство)</t>
  </si>
  <si>
    <t>3.21.</t>
  </si>
  <si>
    <t xml:space="preserve"> Монтаж и подключение СВН «Стелла»</t>
  </si>
  <si>
    <t>Произведен монтаж и подключение СВН «Стелла»</t>
  </si>
  <si>
    <t>Итого по пункту 3</t>
  </si>
  <si>
    <t>ВСЕГО ПО ПОДПРОГРАММЕ:</t>
  </si>
  <si>
    <t>ВСЕГО ПО ПРОГРАММЕ</t>
  </si>
  <si>
    <t>7.</t>
  </si>
  <si>
    <t>Отчет о реализации муниципальной программы «Обеспечение доступным и комфортным жильем населения ЗАТО г.Радужный Владимирской области», в том числе:</t>
  </si>
  <si>
    <t>1. Подпрограмма «Обеспечение территории ЗАТО г. Радужный Владимирской области документацией для осуществления градостроительной деятельности"</t>
  </si>
  <si>
    <t>6. Оказание услуг по внесению в Единый государственный реестр недвижимости сведений с координатным описанием границ муниципального образования городской округ ЗАТО г.Радужный, границ населенного пункта город Радужный Владимирской области, по корректировке границ территориальных зон, устанавливаемых правилами землепользования и застройки ЗАТО г.Радужный Владимирской области</t>
  </si>
  <si>
    <t>Внесены сведения в Единый государственный реестр</t>
  </si>
  <si>
    <t>2. Подпрограмма  "Стимулирование развития жилищного строительства ЗАТО  г. Радужный Владимирской области "</t>
  </si>
  <si>
    <t>Строительство наружных сетей водоотведения. Владимирская обл., ЗАТО г. Радужный,  квартал 7/1</t>
  </si>
  <si>
    <t>построены наружные сети водоотведения для 11 земельных участков для многодетных семей</t>
  </si>
  <si>
    <t>Строительство временной дороги в 7/1 квартале ЗАТО г. Радужный Владимирской  области</t>
  </si>
  <si>
    <t>построена временная дорога в 7/1 квартале 193,8 м.п.</t>
  </si>
  <si>
    <t>3. Подпрограмма «Обеспечение жильем многодетных семей ЗАТО  г. Радужный Владимирской области"</t>
  </si>
  <si>
    <t xml:space="preserve">5. Предоставление многодетным семьям социальных выплат на строительство индивидуального жилого дома </t>
  </si>
  <si>
    <t>1 семья</t>
  </si>
  <si>
    <t>4.Подпрограмма «Создание условий для обеспечения доступным и комфортным жильем отдельных категорий граждан ЗАТО г.Радужный Владимирской области, установленных законодательством»</t>
  </si>
  <si>
    <t>Оказание поддержки нуждающимся в улучшении жилищных условий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 Представление жилищных субсидий</t>
  </si>
  <si>
    <t>5.Подпрограмма «Социальное жилье ЗАТО г.Радужный Владимирской области»</t>
  </si>
  <si>
    <t xml:space="preserve">2.1.2 Проектно-изыскательские  работы (ПИР) на строительство  многоквартирного дома </t>
  </si>
  <si>
    <t>получена проектно-сметная документация на строительство многоквартирного дома</t>
  </si>
  <si>
    <t>Приобретение благоустроенных жилых помещений (квартир) во вновь построенных домах для обеспечения жильем граждан, признанных в установленном порядке нуждающимися в жилых помещениях на территории ЗАТО г. Радужный Владимирской области</t>
  </si>
  <si>
    <t>6.Подпрограмма «Обеспечение жильем молодых семей ЗАТО г.Радужный Владимирской области»</t>
  </si>
  <si>
    <t>Обеспечение жильем молодых семей</t>
  </si>
  <si>
    <t>8.</t>
  </si>
  <si>
    <t>Отчет о реализации муниципальной программы  "Энергосбережение и повышение надежности энергоснабжения в топливно-энпргетическом комплексе ЗАТО г.Радужный Владимирской области"</t>
  </si>
  <si>
    <t>Установка приборов учета холодной и горячей воды в муниципальных квартирах и в квартирах собственниками которых являются малоимущие граждане и однофазных электросчетчиков в муниципальных квартирах</t>
  </si>
  <si>
    <t>75 шт. электрических счетчиков</t>
  </si>
  <si>
    <t xml:space="preserve">Текущий ремонт КЛЭП 10 кВТ от ТП-15-12 до ТП-15-22 , от трансформаторной подстанции ПС-110кВ «Радуга»(шкаф №2) до ЦРП-8 (камера №12)(участок №1 длиной 2х420м; участок №2 длиной 2х170м) </t>
  </si>
  <si>
    <t>Актуализация схемы водоснабжения и водоотведения, теплоснабжения</t>
  </si>
  <si>
    <t>Замена запорной арматуры на газопроводе с. Спасское-ГРП г.Радужный Владимирской области</t>
  </si>
  <si>
    <t>Финансирование  расходов на капитальный ремонт объектов, входящих в единую закрытую систему теплоснабжения на территории ЗАТО г. Радужный (концессионное соглашение №2015-01-ТС от 17.09.2015)</t>
  </si>
  <si>
    <t>Капитальные ремонты объектов теплоснабжения</t>
  </si>
  <si>
    <t>Финансирование  расходов на капитальный ремонт объектов, входящих в централизованную систему водоснабжения на территории ЗАТО г. Радужный (концессионное соглашение № 2015-02-ВС от 17.09.2015)</t>
  </si>
  <si>
    <t>Капитальные ремонты объектов водоснабжения</t>
  </si>
  <si>
    <t>9.</t>
  </si>
  <si>
    <t>Отчет о реализации муниципальной программы «Жилищно-коммунальный  комплекс ЗАТО г. Радужный Владимирской области», в том числе:</t>
  </si>
  <si>
    <t>Подпрограмма  "Развитие жилищно-коммунального комплекса ЗАТО г. Радужный Владимирской области"</t>
  </si>
  <si>
    <t>Содержание и обслуживание существующих  узлов учета тепловой энергии и воды в многоквартирных  домах. Реновация приборов с истекшими сроками эксплуатации</t>
  </si>
  <si>
    <t>заключен контракт на содержание и обслуживание существующих  узлов учета тепловой энергии и воды в многоквартирных  домах, реновация приборов с истекшими сроками эксплуатации</t>
  </si>
  <si>
    <t>Обслуживание системы пожарной сигнализации в муниципальных общежитиях</t>
  </si>
  <si>
    <t>заключен контракт на обслуживание системы пожарной сигнализации в муниципальных общежитиях</t>
  </si>
  <si>
    <t xml:space="preserve">Модернизация пожарной сигнализации в муниципальных общежитиях в том числе проектные работы </t>
  </si>
  <si>
    <t>заменене пожарная сигнализация в муниципальном общежитии № 3</t>
  </si>
  <si>
    <t xml:space="preserve">Обследование технического состояния лифтов в многоквартирных домах </t>
  </si>
  <si>
    <t>10 лифтов</t>
  </si>
  <si>
    <t xml:space="preserve">Взносы на ремонт  общего имущества многоквартирных домов в части муниципального жилья  </t>
  </si>
  <si>
    <t>кол-во помещений 605, площадь помещений 28,6 тыс. кв. м</t>
  </si>
  <si>
    <t xml:space="preserve">Устройство вентканалов на конек на скатных кровлях многоквартирных домов
</t>
  </si>
  <si>
    <t>Средства на обеспечение незаселенных муниципальных помещений коммунальными услугами (теплоснабжение)</t>
  </si>
  <si>
    <t xml:space="preserve">Замена стояков горячего, холодного водоснабжения, канализации  и санитарно-технические  работы в муниципальных квартирах    многоквартирных домов (текущий ремонт внутренних инженерных сетей)
</t>
  </si>
  <si>
    <t>Замена, ремонт газовых и электрических плит в муниципальных квартирах</t>
  </si>
  <si>
    <t>Замена оконных, оконно-балконных и дверных блоков в муниципальных общежитиях      (2017 г - общ. №1 и №2,    2018 г- общ №2, 2019, 2019 г. -общ №3)</t>
  </si>
  <si>
    <t>1.2.6.</t>
  </si>
  <si>
    <t>Ремонт осветительной сети сети в муниципальных общежитиях (2017 г - общ № 3 (правое крыло),   общ. №2; 2019 г. -общ. №1)</t>
  </si>
  <si>
    <t>1.2.13.</t>
  </si>
  <si>
    <t>Текущий ремонт  комнаты в муниципальном общежитии: (2019г : 9-6/2-210а)</t>
  </si>
  <si>
    <t>1.2.14.</t>
  </si>
  <si>
    <t>Текущий ремонт муниципальной квартиры (2019 г : 3-29-51)</t>
  </si>
  <si>
    <t>1.2.15.</t>
  </si>
  <si>
    <t>Текущий ремонт помещений кухонь в муниципальных общежитиях с заменой электрических плит</t>
  </si>
  <si>
    <t>Обслуживание, периодическая поверка и  ремонт  узлов учета тепловой энергии и воды  на вводах в город</t>
  </si>
  <si>
    <t>заключен контракт на реновацию, обслуживание, переодическую поверку и  ремонт  узлов учета тепловой энергии и воды  на вводах в город</t>
  </si>
  <si>
    <t>Услуги по диспетчеризации работы узлов учета  тепловой энергии, холодной и горячей воды,  установленных на вводах в город,  в многоквартирных домах, на объектах социально-культурного назначения</t>
  </si>
  <si>
    <t>заключен контракт на оказание услуг</t>
  </si>
  <si>
    <t>Средства для внесения управляющим организациям за содержание и ремонт муниципальных помещений жилого фонда  (разница в тарифах, муниц. доля текущего ремонта, содержание незаселенных помещений, дезинсекция муниц. помещений)</t>
  </si>
  <si>
    <t>Средства на возмещение выпадающих доходов  МУП "ЖКХ"  на списание безнадежной дебиторской задолженности, признанной нереальной к взысканию,  образовавшейся в результате неоплаты потребленных жилищно-коммунальных услуг, а также затрат на содержание и текущий ремонт многоквартирного дома физическими лицами, которые  ранее проживали в муниципальных помещениях многоквартирных домов ЗАТО г. Радужный, в соответствии с решением Совета народных депутатов (оплата жилищно- коммунальных услуг, в т. ч.  за вымороченное имущество)</t>
  </si>
  <si>
    <t>Обслуживание и ремонт  городской  системы видеонаблюдения и системы видеонаблюдения в здании администрации</t>
  </si>
  <si>
    <t>Заключен контракт на обслуживание  городской  системы видеонаблюдения и системы видеонаблюдения в здании администрации</t>
  </si>
  <si>
    <t>Услуги по предоставлению информации государственного учреждения "Владимирский областной центр по гидрометеорологии и мониторингу окружающей среды"</t>
  </si>
  <si>
    <t>Расходы на утилизацию ртутьсодержащих ламп населения</t>
  </si>
  <si>
    <t>394 шт.</t>
  </si>
  <si>
    <t xml:space="preserve"> Обслуживание городских бань</t>
  </si>
  <si>
    <t>заключен контракт на обслуживание городскиз бань</t>
  </si>
  <si>
    <t>6.1.</t>
  </si>
  <si>
    <t>Содержание и обслуживание городского кладбища традиционного захоронения</t>
  </si>
  <si>
    <t>заключен контракт на содержание и обслуживание городского кладбища традиционного захоронения</t>
  </si>
  <si>
    <t>6.3.</t>
  </si>
  <si>
    <t>Средства на погребение умерших, не имеющих родственников либо законного представителя, а также при отсутствии иных лиц, взявших на себя обязанность осуществить погребение (согласно  гарантированному перечню услуг на погребение)</t>
  </si>
  <si>
    <t>6.4.</t>
  </si>
  <si>
    <t>Установка электрических обогревателей в административном здании на территории городского кладбища</t>
  </si>
  <si>
    <t>7.1.</t>
  </si>
  <si>
    <t>Ремонт в административных зданиях (2019г-рем адм.здания  д.55 кв-л1: текущ. рем. крылеца входа с восточн стороны, кабинеты )</t>
  </si>
  <si>
    <t>7.5.</t>
  </si>
  <si>
    <t>Текущий ремонт кровли над помещением службы ритуальных услуг ( 9 квартал, дом 6 )</t>
  </si>
  <si>
    <t>9.1.</t>
  </si>
  <si>
    <t>Фонд заработной платы</t>
  </si>
  <si>
    <t>9.2.</t>
  </si>
  <si>
    <t>Начисления на оплату труда ( 30,2%)</t>
  </si>
  <si>
    <t>9.3.</t>
  </si>
  <si>
    <t xml:space="preserve">Выплаты по уходу за ребенком до 3 лет </t>
  </si>
  <si>
    <t>9.4.</t>
  </si>
  <si>
    <t xml:space="preserve">Командировочные расходы </t>
  </si>
  <si>
    <t>9.5.</t>
  </si>
  <si>
    <t>Услуги связи</t>
  </si>
  <si>
    <t>9.6.</t>
  </si>
  <si>
    <t>Работы, услуги по содержанию имущества</t>
  </si>
  <si>
    <t>9.7.</t>
  </si>
  <si>
    <t xml:space="preserve">Прочие работы, услуги </t>
  </si>
  <si>
    <t>9.8.</t>
  </si>
  <si>
    <t xml:space="preserve"> Страхование СРО</t>
  </si>
  <si>
    <t>9.9.</t>
  </si>
  <si>
    <t xml:space="preserve">Увеличение стоимости материальных запасов </t>
  </si>
  <si>
    <t>9.10.</t>
  </si>
  <si>
    <t>Увеличение стоимости основных средств</t>
  </si>
  <si>
    <t>9.11.</t>
  </si>
  <si>
    <t>Налоги, госпошлины, взносы СРО</t>
  </si>
  <si>
    <t>10.</t>
  </si>
  <si>
    <t>Отчет о реализации муниципальной программы «Охрана окружающей среды ЗАТО г. Радужный Владимирской области», в том числе:</t>
  </si>
  <si>
    <t>Подпрограмма   «Городские    леса       ЗАТО    г. Радужный Владимирской области»</t>
  </si>
  <si>
    <t>Обустройство зон санитарной охраны выхода подземных вод (родники)</t>
  </si>
  <si>
    <t>2. </t>
  </si>
  <si>
    <t>Гигиеническая экспертиза воды из родников</t>
  </si>
  <si>
    <t>7 родников</t>
  </si>
  <si>
    <t>Подпрограмма «Отходы ЗАТО г. Радужный Владимирской области»</t>
  </si>
  <si>
    <t>Ликвидация несанкционированных свалок (вывоз мусора с несанкционированных свалок)</t>
  </si>
  <si>
    <t>Заработная плата</t>
  </si>
  <si>
    <t>Начисления на выплаты по оплате труда</t>
  </si>
  <si>
    <t>Транспортные услуги</t>
  </si>
  <si>
    <t>Прочие выплаты</t>
  </si>
  <si>
    <t>Коммунальные услуги</t>
  </si>
  <si>
    <t>Работы и услуги по содержанию имущества</t>
  </si>
  <si>
    <t>2.8.</t>
  </si>
  <si>
    <t>Прочие работы, услуги</t>
  </si>
  <si>
    <t>2.9.</t>
  </si>
  <si>
    <t xml:space="preserve">Уплата налога на имущество организацией </t>
  </si>
  <si>
    <t>2.10.</t>
  </si>
  <si>
    <t>Уплата земельного налога</t>
  </si>
  <si>
    <t>2.11.</t>
  </si>
  <si>
    <t>Прочие расходы, в т.ч. налог на транспорт</t>
  </si>
  <si>
    <t>2.12.</t>
  </si>
  <si>
    <t>2.13.</t>
  </si>
  <si>
    <t>Увеличение стоимости материальных запасов</t>
  </si>
  <si>
    <t>2.14.</t>
  </si>
  <si>
    <t>Экологический мониторинг состояния окружающей среды полигона ТБО</t>
  </si>
  <si>
    <t>2.16.</t>
  </si>
  <si>
    <t>Оценка риска для здоровья населения</t>
  </si>
  <si>
    <t>2.17.</t>
  </si>
  <si>
    <t xml:space="preserve"> Разработка проектной документации "Обустройство площадки для установки весоизмерительного оборудования"</t>
  </si>
  <si>
    <t>2.18.</t>
  </si>
  <si>
    <t>Работы по обустройству площадки с установкой весоизмерительного оборудования</t>
  </si>
  <si>
    <t>2.18. Работы по обустройству площадки с установкой весоизмерительного оборудования</t>
  </si>
  <si>
    <t>11.</t>
  </si>
  <si>
    <t>Отчет о реализации муниципальной программы «Обеспечение населения ЗАТО г. Радужный Владимирской области питьевой водой», в том числе:</t>
  </si>
  <si>
    <t>Лабораторно-инструментальные исследования воды на микробиологические показатели из ЦТП-1 и ЦТП-3</t>
  </si>
  <si>
    <t>Произведены лабораторно-инструментальные исследования воды на микробиологические показатели 2 раза</t>
  </si>
  <si>
    <t>Текущий ремонт, содержание и обслуживание пунктов разбора воды, установленных в 1 и 3 кварталах, в том числе приобретение тепловых электрических обогревателей (пушек) для обслуживания в зимний период, замена насоса и клапана нормально-закрытого, замена электрооборудования, лабораторные иссоедования воды</t>
  </si>
  <si>
    <t>Заключен контракт на текущий ремонт, содержание и обслуживание пунктов разбора воды</t>
  </si>
  <si>
    <t>Текущий ремонт, содержание и обслуживание станции подкачки холодной воды для жилых домов  № 13,14,15 1 квартала</t>
  </si>
  <si>
    <t>Заключен контракт на текущий ремонт, содержание и обслуживание станции подкачки холодной воды</t>
  </si>
  <si>
    <t xml:space="preserve"> Расходы на холодную воду в пунктах разбора воды</t>
  </si>
  <si>
    <t>Оплачены расходы на холодную воду</t>
  </si>
  <si>
    <t>Расходы на электроэнергию в пунктах разбора воды, станции подкачки холодной воды для жилых домов № 13,14,15 1 квартала</t>
  </si>
  <si>
    <t>Оплачены расходы на электроэнергию</t>
  </si>
  <si>
    <t>Разработка предпроектного  обоснования строительства объекта: Станция водоподготовки на территории УВС третьего подъема в ЗАТО г.Радужный Владимирской области (обезжелезывания)</t>
  </si>
  <si>
    <t>Разработано предпроектное  обоснование строительства объекта</t>
  </si>
  <si>
    <t>Наращивание канализационных колодцев сетей водоотведения в 7/1 квартале</t>
  </si>
  <si>
    <t>Ремонт на наружных сетях водоотведения  в 7/1 квартале ЗАТО г. Радужный Владимирской области</t>
  </si>
  <si>
    <t>произведен ремонт на наружных сетях водоотведения  в 7/1 квартале</t>
  </si>
  <si>
    <t>12.</t>
  </si>
  <si>
    <t>Отчет о реализации муниципальной программы «Развитие пассажирских перевозок на территории ЗАТО г.Радужный Владимирской области», в том числе:</t>
  </si>
  <si>
    <t>Компенсация выпадающих доходов, связанных с предоставлением мер социальной поддержки при перевозки отдельных категорий граждан на пригородном маршруте № 115 "г.Радужный - г.Владимир"</t>
  </si>
  <si>
    <t>возмещение МУП "АТП" выпадающих доходов, связанных с предоставлением мер социальной поддержки при перевозки отдельных категорий граждан на пригородном маршруте № 115 "г.Радужный - г.Владимир"</t>
  </si>
  <si>
    <t>Обеспечение равной доступности услуг общественного транспорта для отдельных категорий граждан в муниципальном сообщении</t>
  </si>
  <si>
    <t>проездные билеты  отдельным категориям граждан на городской маршрут</t>
  </si>
  <si>
    <t xml:space="preserve"> Перевозка пассажиров на городском автобусном маршруте общего пользования</t>
  </si>
  <si>
    <t>Приобретение автобуса для перевозки пассажиров</t>
  </si>
  <si>
    <t>Приобритение автобуса</t>
  </si>
  <si>
    <t>13.</t>
  </si>
  <si>
    <t>Отчет о реализации муниципальной программы «Дорожное хозяйство и благоустройство ЗАТО г.Радужный Владимирской области», в том числе:</t>
  </si>
  <si>
    <t>Подпрограмма "Строительство, ремонт и реконструкция автомобильных дорог общего пользования местного значения"</t>
  </si>
  <si>
    <t>1. Приведение в нормативное состояние автомобильных дорог общего пользования местного значения:</t>
  </si>
  <si>
    <t>Выполнение работ по текущему ремонту автомобильной дороги от жилого дома №16 1 квартала до  очистных сооружений северной группы в 10 квартале ЗАТО г.Радужный Владимирской области 17 537 ОП МГ-09 (III очередь)</t>
  </si>
  <si>
    <t>Разработка проектной документации "Ремонт автомобильной дороги в 17 квартале от поворота ООО НПП "Экотех" вдоль технопарковой зоны до производства ЗАО "Электон" на территории ЗАТО г.Радужный Владимирской области"</t>
  </si>
  <si>
    <t>Выполнение работ по текущему ремонту  кольцевой автомобильной дороги вокруг 1 и 3 кварталов 17 537 ОП МГ- 02 (от остановки «Морская» до жилого дома №22 3квартала) и пешеходных дорожек на территории  ЗАТО г. Радужный Владимирской области</t>
  </si>
  <si>
    <t>2. Финансовое обеспечение дорожной деятельности в рамках реализации национального проекта "Безопасные и качественные автомобильные дороги" (Федеральный проект "Дорожные сети")</t>
  </si>
  <si>
    <t>Выполнение работ по текущему ремонту участка кольцевой автомобильной дороги вокруг 1 и 3 кварталов (от жилого дома №1 1квартала до  жилого дома № 19 1квартала) на территории ЗАТО г. Радужный Владимирской области                                   17 537 ОП МГ-02</t>
  </si>
  <si>
    <t>Итого по подпрограмме:</t>
  </si>
  <si>
    <t>Подпрограмма "Строительство, ремонт и реконструкция объектов благоустройства"</t>
  </si>
  <si>
    <t xml:space="preserve"> 1.Строительство, ремонт, реконструкция и обслуживание объектов благоустройства:</t>
  </si>
  <si>
    <t>Обслуживание ливневой канализации</t>
  </si>
  <si>
    <t xml:space="preserve"> Отлов бродячих собак</t>
  </si>
  <si>
    <t>Поставка грунта плодородного для рассады цветочных культур</t>
  </si>
  <si>
    <t>Ремонт дождеприемных колодцев с заменой плит перекрытия и решеток на территории ЗАТО г.Радужный Владимирской области</t>
  </si>
  <si>
    <t xml:space="preserve">Ремонт пропускной трубы в районе предприятия "Славянка" 17 квартал </t>
  </si>
  <si>
    <t>Устройство и замена контейнерных площадок  у жилых домов № 8, № 10 1квартала и № 13, № 20 3квартала на территории ЗАТО г.Радужный Владимирской области</t>
  </si>
  <si>
    <t>Реконструкция памятника И.С. Косьминову</t>
  </si>
  <si>
    <t>Проведение работ по реставрации (ремонту) поклонного креста, установленного на остановке "Поклонный крест"</t>
  </si>
  <si>
    <t>Выполнение работ по замене лавочек и урн на территории ЗАТО г.Радужный Владимирской области</t>
  </si>
  <si>
    <t>2. Устройство и расширение  тротуаров, пешиходных дорожек и автостоянок</t>
  </si>
  <si>
    <r>
      <rPr>
        <sz val="12"/>
        <rFont val="Times New Roman"/>
        <family val="1"/>
        <charset val="204"/>
      </rPr>
      <t xml:space="preserve">Выполнение работ по текущему ремонту  кольцевой автомобильной дороги вокруг 1 и 3 кварталов 17 537 ОП МГ- 02 (от остановки «Морская» до жилого дома №22 3квартала) и </t>
    </r>
    <r>
      <rPr>
        <b/>
        <sz val="12"/>
        <rFont val="Times New Roman"/>
        <family val="1"/>
        <charset val="204"/>
      </rPr>
      <t>пешеходных дорожек на территории  ЗАТО г. Радужный Владимирской области, в том числе:</t>
    </r>
  </si>
  <si>
    <t>10.1</t>
  </si>
  <si>
    <t>Текущий ремонт пешеходной дорожки от остановки "Морская" до жилого дома № 22 3квартала на территории ЗАТО г.Радужный Владимирской области</t>
  </si>
  <si>
    <t>10.2</t>
  </si>
  <si>
    <t>Текущий ремонт пешеходной дорожки между жилыми домами № 19 и № 21 3квартала на территории ЗАТО г.Радужный Владимирской области</t>
  </si>
  <si>
    <t>10.3</t>
  </si>
  <si>
    <t>Текущий ремонт пешеходной дорожки от остановки "Морская" в сторону жилых домов на территории ЗАТО г.Радужный Владимирской области</t>
  </si>
  <si>
    <t>11</t>
  </si>
  <si>
    <t>Текущий ремонт пешеходных дорожек на территории ЗАТО г.Радужный Владимирской области, в том числе:</t>
  </si>
  <si>
    <t>11.1</t>
  </si>
  <si>
    <t>Текущий ремонт кольцевой пешеходной дорожки от жилого дома № 1 до жилого дома № 16 1квартала на территории ЗАТО г.Радужный Владимирской области</t>
  </si>
  <si>
    <t>11.2</t>
  </si>
  <si>
    <t>Текущий ремонт пешеходной дорожки между жилыми домами № 21 и № 24 1квартала на территории ЗАТО г.Радужный Владимирской области</t>
  </si>
  <si>
    <t>11.3</t>
  </si>
  <si>
    <t>Текущий ремонт пешеходной дорожки около жилого дома № 13 1квартала на территории ЗАТО г.Радужный Владимирской области</t>
  </si>
  <si>
    <t>12</t>
  </si>
  <si>
    <t>Текущий ремонт парковки у МФЦ на территории ЗАТО г.Радужный Владимирской области</t>
  </si>
  <si>
    <r>
      <rPr>
        <sz val="12"/>
        <color rgb="FF000000"/>
        <rFont val="Times New Roman"/>
        <family val="1"/>
        <charset val="204"/>
      </rPr>
      <t xml:space="preserve">Выполнение работ по текущему ремонту пешеходной дорожки вокруг детского сада № 3 на территории ЗАТО г.Радужный Владимирской области, </t>
    </r>
    <r>
      <rPr>
        <b/>
        <sz val="12"/>
        <color rgb="FF000000"/>
        <rFont val="Times New Roman"/>
        <family val="1"/>
        <charset val="204"/>
      </rPr>
      <t>в том числе:</t>
    </r>
  </si>
  <si>
    <t>13.1</t>
  </si>
  <si>
    <t>Текущий ремонт пешеходной дорожки у детского сада №3 со стороны жилого дома №30 1квартала ЗАТО г.Радужный Владимирской области</t>
  </si>
  <si>
    <t>13.2</t>
  </si>
  <si>
    <t>Текущий ремонт пешеходной дорожки между детским садом № 3 и начальной школой 1 квартала ЗАТО г.Радужный Владимирской обл.</t>
  </si>
  <si>
    <r>
      <rPr>
        <sz val="12"/>
        <color rgb="FF000000"/>
        <rFont val="Times New Roman"/>
        <family val="1"/>
        <charset val="204"/>
      </rPr>
      <t xml:space="preserve">Текущий ремонт пешеходных дорожек и перенос пешеходной дорожки на территории ЗАТО г.Радужный Владимирской обл., </t>
    </r>
    <r>
      <rPr>
        <b/>
        <sz val="12"/>
        <color rgb="FF000000"/>
        <rFont val="Times New Roman"/>
        <family val="1"/>
        <charset val="204"/>
      </rPr>
      <t>в том числе:</t>
    </r>
  </si>
  <si>
    <t>14.1</t>
  </si>
  <si>
    <t>Перенос пешеходного перехода и устройство тротуара у административного здания (д.58) в 1 квартале ЗАТО г.Радужный Владимирской области</t>
  </si>
  <si>
    <t>14.2</t>
  </si>
  <si>
    <t>Устройство тротуара у пешеходного перехода у дома № 35 в 1 квартале ЗАТО г.Радужный Владимирской области</t>
  </si>
  <si>
    <t>14.3</t>
  </si>
  <si>
    <t>Устройство тротуара у автобусной остановки "ГИБДД" на территории ЗАТО г.Радужный Владимирской области</t>
  </si>
  <si>
    <t>3. Обустройство мест массового отдыха населения (городского парка культуры и отдыха) ЗАТО г.Радужный Владимирской области в 2017 - 2022 года</t>
  </si>
  <si>
    <t>Мероприятия по обустройству городского парка ЗАТО г.Радужный Владимирской области, в том числе в 2017 г. - установка малых форм на территории МБУК ПКиО ЗАТО г.Радужный Владимирской области</t>
  </si>
  <si>
    <t>Подпрограмма «Содержание дорог и объектов благоустройства»</t>
  </si>
  <si>
    <t>1. Содержание и обслуживание городских дорог в зимний, летний и осенний период, содержание и обслуживание объектов благоустройства города</t>
  </si>
  <si>
    <t>Содержание и обслуживание городских дорог в зимний и летний период, содержание и обслуживание объектов благоустройства, в том числе:</t>
  </si>
  <si>
    <t>Подпрограмма «Техническое обслуживание, ремонт и модернизация уличного освещения»</t>
  </si>
  <si>
    <t>1.Техническое обслуживание, содержание, ремонт и модернизация уличного освещения</t>
  </si>
  <si>
    <t>Текущий ремонт, содержание и обслуживание сетей уличного освещения ЗАТО г.Радужный Владимирской области, в том числе:</t>
  </si>
  <si>
    <t>Обслуживание наружного освещения</t>
  </si>
  <si>
    <t>Стоимость потребленной электроэнергии</t>
  </si>
  <si>
    <t>Подпрограмма «Формирование комфортной городской среды»</t>
  </si>
  <si>
    <t>1.Мероприятия по благоустройству дворовых территорий ЗАТО г.Радужный</t>
  </si>
  <si>
    <t>Ремонт дворовых территорий многоквартирных домов (асфальтового покрытия, разметка парковочных мест для инвалидов и маломобильных групп населения, установка (замена) лавочек и урн), расположенных по адресу:</t>
  </si>
  <si>
    <t xml:space="preserve">1 квартал, дом № 15 г. Радужный </t>
  </si>
  <si>
    <t>в том числе:</t>
  </si>
  <si>
    <t>в границах земельного участка придомовой территории</t>
  </si>
  <si>
    <t>вне границах земельного участка придомовой территории</t>
  </si>
  <si>
    <t xml:space="preserve">1 квартал, дом №26  г. Радужный </t>
  </si>
  <si>
    <t>1.3</t>
  </si>
  <si>
    <t xml:space="preserve">1 квартал, дом № 27, г. Радужный </t>
  </si>
  <si>
    <t>1.4</t>
  </si>
  <si>
    <t xml:space="preserve">1 квартал, дом № 28, г. Радужный </t>
  </si>
  <si>
    <t>1.5</t>
  </si>
  <si>
    <t xml:space="preserve">1 квартал, дом № 24, г. Радужный </t>
  </si>
  <si>
    <t>1.6</t>
  </si>
  <si>
    <t xml:space="preserve">3 квартал, дом № 17 г. Радужный </t>
  </si>
  <si>
    <t>1.7</t>
  </si>
  <si>
    <t xml:space="preserve">1 квартал, дом № 24 г. Радужный </t>
  </si>
  <si>
    <t>1.8</t>
  </si>
  <si>
    <t xml:space="preserve">Проверка сметной документации по объекту Благоустройство дворовых территорий многоквартарных домов ЗАТО г.Радужный </t>
  </si>
  <si>
    <t>Подпрограмма «Ведомственная программа «Ямочный ремонт, сезонные работы по благоустройству города»</t>
  </si>
  <si>
    <t>1. Ремонт и содержание улично-дорожной сети и объектов благоустройства:</t>
  </si>
  <si>
    <t>Уборка снега на территории ГСК ЗАТО г. Радужный</t>
  </si>
  <si>
    <t xml:space="preserve"> Ремонт автомобильных дорог и проездов к дворовым территориям многоквартирных домов (ямочный ремонт)</t>
  </si>
  <si>
    <t>Покос травы в 1 и 3 квартале</t>
  </si>
  <si>
    <t>Установка лавочек у кольцевого тротуара вдоль кольцевой автодороги на территории ЗАТО г.Радужный Владимирской области</t>
  </si>
  <si>
    <t>2. Временная занятость сезонных рабочих по благоустройству территории города</t>
  </si>
  <si>
    <t xml:space="preserve"> Выполнение работ по подготовке города к весеннему, летнему и осеннему сезону: содержание дорог и территории города (сверх объемов)</t>
  </si>
  <si>
    <t>14.</t>
  </si>
  <si>
    <t>Отчет о реализации муниципальной программы   «Доступная среда для людей с ограниченными возможностями ЗАТО г. Радужный Владимирской области», в том числе:</t>
  </si>
  <si>
    <t xml:space="preserve"> Переоборудование жилья инвалидов-колясочников для возможности их беспрепятственного передвижения</t>
  </si>
  <si>
    <t>Устройство пандусов и  оборудование поручнями многоквартирных домов и зданий и сооружений, относящихся к объектам социальной сферы</t>
  </si>
  <si>
    <t>установлено 2 поручня, 2 пандуса</t>
  </si>
  <si>
    <t>15.</t>
  </si>
  <si>
    <t>Отчет о реализации муниципальной программы  «Развитие образования ЗАТО г. Радужный Владимирской области», в том числе:</t>
  </si>
  <si>
    <t>1. Подпрограмма  "Развитие общего, дошкольного и дополнительного образованияЗАТО г. Радужный"</t>
  </si>
  <si>
    <t>1.Развитие системыобеспечения доступностикачества образовательных услуг</t>
  </si>
  <si>
    <t xml:space="preserve"> Создание условий для получения качественного дошкольного, начального общего, основного общего, среднего общего, дополнительного образования. Проведение независимой оценки качества образовательной деятельности муниципальных образовательных учреждений;  аттестация рабочего места для общеобразовательных учреждени</t>
  </si>
  <si>
    <t>Охват независимой оценкой качества условий осуществления образовательной деятельности организациями составит 100%. Доля образовательных учреждений (по уровням), ежегодно представляющих общественности публичный отчет, обеспечивающий открытость и прозрачность образовательной и хозяйственной деятельности: 100%.</t>
  </si>
  <si>
    <t xml:space="preserve"> Развитие системы выявления и поддержки одаренных детей, совершенствование воспитательной работы:                                                 - организация и проведение городских мероприятий;                  - участие обучающихся муниципальных образовательных учреждений в областных, региональных, всероссийских, международных конкурсах, фестивалях, смотрах, соревнованиях и др. (сопровождение обучающихся  работниками управления образования, образовательных учреждений, страхование, питание, оргвзносы, проезд, проживание, награждение участников, приобретение расходных материалов);                                    - поддержка обучающихся, успешно выполняющих образовательные стандарты, в том числе выплаты единовременных персональных стипендий отличникам учебы</t>
  </si>
  <si>
    <t>Рост числа участников олимпиад, конкурсов, фестивалей, выставок к общему количеству обучающихся: 2017 г.-79%, 2018 г.- 80%, 2019 г.- 81%, 2020г. -82%</t>
  </si>
  <si>
    <t>Приобретение методической литературы для работы с детьми с ограниченными возможностями</t>
  </si>
  <si>
    <t>Премия отличникам учебы</t>
  </si>
  <si>
    <t xml:space="preserve"> Проведение мероприятий, направленных на пропаганду здорового образа жизни, проведение спартакиады, сдача норм ГТО, ("Крепыш")</t>
  </si>
  <si>
    <t>Снижение правонарушений в детской и подростковой среде, сокращение числа детей стоящих на всех видах учета  от общей численности учащихся до: 2017 г.-3%, 2018 г.-3,5%, 2019 г.-4%, 2020г. -4,5%</t>
  </si>
  <si>
    <t>Проведение смотров-конкурсов образовательных организаций. Обеспечение инновационной, опытно-экспериментальной работы в образовательных организациях (организация, проведение управлением образования педагогических совещаний , участие в августовской конференции педагогических работников, семинарах, подготовка и проведение выставок и аналитических материалов), обучение сотрудников управления образования.</t>
  </si>
  <si>
    <t>. Проведение городских праздников "День знаний", " "Выпускник", "День учителя"</t>
  </si>
  <si>
    <t>Повышение престижа педагогической профессии, продолжение обучения в ВУЗах и СУЗах выпускников 11 классов: 2017 г.- 88%, 2018 г.- 89%, 2019 г.- 90%, 2020г. -95%</t>
  </si>
  <si>
    <t xml:space="preserve"> Проведение военных сборов       (участие в проведении акции "День призывника")</t>
  </si>
  <si>
    <t>Выполнение стандарта по ОБЖ, участие в учебных сборах юношей – учащихся 10-х классов, допущенных до прохождения в сборах 2017 г.-100%, 2018 г.- 100%, 2019 г.- 100%, 2020г. -100%</t>
  </si>
  <si>
    <t xml:space="preserve"> Поощрение лучших учителей-лауриатов областного конкурса</t>
  </si>
  <si>
    <t>Вознаграждение за конкурс "Лучший учитель" 2017 г.-100%, 2018 г.- 100%, 2019 г.-100%, 2020г- 100%</t>
  </si>
  <si>
    <t xml:space="preserve"> Обеспечение функционирования программного комплекса "1С-управление школой",  ИС "Барс", модернизация оборудования, создание системы защиты персональных данных, обеспечение муниципальных услуг в электронном виде. Приобретение интерактивного оборудования МБДОУ ЦРР Д/С №3 и мебели МБДОУ Д/С №5., МБДОУ Д/С № 6, МБОУ СОШ № 1, МБОУ СОШ№2, МБОУ ДО ЦВР "Лад". Поощрение ГРБС, добившихся высоких результатов в использовании бюджетных ассигнований и качества управления финансами.</t>
  </si>
  <si>
    <t>Обеспечение функционирования програмного комплекса "1-С управление школой", АИС "Барс", модернизация оборудования , защита персональных данных</t>
  </si>
  <si>
    <t>Обеспечение безопасности дорожного движения</t>
  </si>
  <si>
    <t>Оснащение пунктов проведения экзаменов системами видеонаблюдения, переносными металлоискателями при проведении государственной итоговой аттестации по образовательным программам среднего образования</t>
  </si>
  <si>
    <t>Обеспечение прозрачности процедуры проведения государственной итоговой аттестации и соблюдения требований ФЗ "Об образовании в РФ" в 2017 г.-100%, 2018 г.- 100%, 2019 г.- 100%, 2020г.- 100%</t>
  </si>
  <si>
    <t>1.9.1.</t>
  </si>
  <si>
    <t>Устройство системы в/наблюдения спортивно-игровой площадки на межшкольном стадионе</t>
  </si>
  <si>
    <t>Укрепление материально-технической базы (приобретение винтовки)</t>
  </si>
  <si>
    <t>Приобретение винтовки для ЦВР</t>
  </si>
  <si>
    <t>Специальная оценка рабочих мест и независимая оценка качества обазовательных услуг</t>
  </si>
  <si>
    <t>Управление образования</t>
  </si>
  <si>
    <t>Итого по разделу 1:</t>
  </si>
  <si>
    <t>2. «Обеспечение лицензионных требований к деятельности образовательных учреждений»</t>
  </si>
  <si>
    <t>Проектные работы, реконструкции, текущий ремонт, в том числе:</t>
  </si>
  <si>
    <t>д/с № 3</t>
  </si>
  <si>
    <t>Текущие ремонты в ОУ ч/з ГКМХ</t>
  </si>
  <si>
    <t>д/с № 5</t>
  </si>
  <si>
    <t>(гкмх)</t>
  </si>
  <si>
    <t>д/с № 6</t>
  </si>
  <si>
    <t>сош № 1</t>
  </si>
  <si>
    <t>сош № 2</t>
  </si>
  <si>
    <t>д/сад № 5</t>
  </si>
  <si>
    <t>д/сад5</t>
  </si>
  <si>
    <t>д/сад № 3</t>
  </si>
  <si>
    <t>д/ сад 3</t>
  </si>
  <si>
    <t>д/сад №6</t>
  </si>
  <si>
    <t>д/сад 6</t>
  </si>
  <si>
    <t>сош 1</t>
  </si>
  <si>
    <t>сош 2</t>
  </si>
  <si>
    <t>ЦВР "Лад"</t>
  </si>
  <si>
    <t>Обеспечение пожарной безопасности образовательных учреждений, в том числе:</t>
  </si>
  <si>
    <t>Обеспечение антитеррористической защищенности, пожарной безопасности общеобразовательных организаций на обновление их МТБ</t>
  </si>
  <si>
    <t>2.3.1.</t>
  </si>
  <si>
    <t>Поставка мегафона и оповещателя — СОШ №1</t>
  </si>
  <si>
    <t>Обеспечение антитеррористической безопасности образовательных учреждений</t>
  </si>
  <si>
    <t>Приобретение первичных средств пожаротушения (огнетушители) — СОШ №2</t>
  </si>
  <si>
    <t>2.3.2.</t>
  </si>
  <si>
    <t>Оборудование здания начальных классов системой наружного в/наблюдения , частичная замена в/камер , дооборудованиев/ регистратора доп.  Жестким диском — СОШ №1</t>
  </si>
  <si>
    <t>2.3.3.</t>
  </si>
  <si>
    <t>Доп. Оборудование основного здания системой  наружного и внутреннего видеонаблюдения. - СОШ №1</t>
  </si>
  <si>
    <t>2.3.4.</t>
  </si>
  <si>
    <t>Дооборудование дополнит. Сетевыми камерами и коммутационной стойкойсистемы в/ наблюдения — СОШ №1</t>
  </si>
  <si>
    <t>Ремонт системы видеонаблюдения и установка дополнительного речевого модуля  системы оповещения — СОШ №1</t>
  </si>
  <si>
    <t>Оборудование видеокамерами цветного изображения 1-3 эт. - СОШ№2</t>
  </si>
  <si>
    <t>2.3.5.</t>
  </si>
  <si>
    <t>Приобретение автоматических выключателей в электрощитках — СОШ №2</t>
  </si>
  <si>
    <t>Укрепление материально- технической базы образовательных учреждений</t>
  </si>
  <si>
    <t>2.4.1.</t>
  </si>
  <si>
    <t>Укрепление материально- технической базы образовательных учреждений — СОШ №1</t>
  </si>
  <si>
    <t>Укрепление МТБ общеобразовательных учреждений</t>
  </si>
  <si>
    <t>2.4.2.</t>
  </si>
  <si>
    <t>Укрепление материально- технической базы образовательных учреждений — СОШ №2</t>
  </si>
  <si>
    <t>Итого по разделу 2:</t>
  </si>
  <si>
    <t>3.Выполнение муниципальных заданий</t>
  </si>
  <si>
    <t>3.Выполнение муниципальных заданий, в том числе:</t>
  </si>
  <si>
    <t>доу 3</t>
  </si>
  <si>
    <t>доу 5</t>
  </si>
  <si>
    <t>доу 6</t>
  </si>
  <si>
    <t>цвр (расх)</t>
  </si>
  <si>
    <t>цвр (соф)</t>
  </si>
  <si>
    <t>цвр(з/пл)</t>
  </si>
  <si>
    <t>цвр соф</t>
  </si>
  <si>
    <t>Итого по разделу 3:</t>
  </si>
  <si>
    <t>4. Выполнение управленческих функций, обеспечивающих стабильность работы подведомственных учреждений</t>
  </si>
  <si>
    <t xml:space="preserve"> Расходы на обеспечение деятельности (оказания услуг) муниципальных организаций</t>
  </si>
  <si>
    <t xml:space="preserve">Своевременное повышение квалификации работников управления образования ЗАТО г.Радужный, образовательных учреждений в 2017 г.-80%, 2018 г.-81%, 2019 г.- 82%, 2020г. 90% </t>
  </si>
  <si>
    <t>Итого по разделу 4:</t>
  </si>
  <si>
    <t>5. "Социальная поддержка населения"</t>
  </si>
  <si>
    <t>Социальная поддержка детей-инвалидов дошкольного возраста</t>
  </si>
  <si>
    <t>Доля детей-инвалидов дошкольного возраста, охваченных социальной поддержкой: 2017 год -100%, 2018 год - 100%, 2019 год - 100%, 2020 год - 100%</t>
  </si>
  <si>
    <t>5.2.</t>
  </si>
  <si>
    <t xml:space="preserve"> Социальная поддержка по оплате жилья и коммунальных услуг отдельным категориям граждан</t>
  </si>
  <si>
    <t>Доля  граждан, получивших компенсацию расходов на оплату жилых помещений, отопления и освещения, в общей численности граждан, имеющих право на данную компенсацию: 2017 год -100%, 2018 год - 100%, 2019 год - 100%, 2020 год - 100%</t>
  </si>
  <si>
    <t>5.3.</t>
  </si>
  <si>
    <t xml:space="preserve">  Компенсация части родительской платы за содержание ребенка в  муниципальных образовательных учреждениях</t>
  </si>
  <si>
    <t>Доля  граждан, получивших компенсацию части родительской платы за соде6ржание ребенка в муниципальных образовательных учреждениях, в общей численности граждан, имеющих право на данную компенсацию: 2017 год -100%, 2018 год - 100%, 2019 год - 100%, 2020 год — 100%</t>
  </si>
  <si>
    <t>Итого по разделу 5:</t>
  </si>
  <si>
    <t>6. Укрепление материально- технической базы образовательных учреждений</t>
  </si>
  <si>
    <t>Укрепление материально-технической базы образовательных учреждений</t>
  </si>
  <si>
    <t>Итого по разделу 6:</t>
  </si>
  <si>
    <t xml:space="preserve">Подпрограмма «Совершенствование организации питания обучающихся муниципальных  общеобразовательных  учреждений ЗАТО г.Радужный Владимирской области»                                                                                                                                                                                      </t>
  </si>
  <si>
    <t>1. Организация питания учащихся</t>
  </si>
  <si>
    <t>Реализация мероприятий по обеспечению: - бесплатного питания обучающихся 1-11 классов общеобразовательных учреждений, образовательных учреждений дошкольного и младшего школьного возраста, в том числе обучающичся из многодетных семей, малообеспеченных семей, в том числе.</t>
  </si>
  <si>
    <t>Обеспечение социальных гарантий прав детей на получение горячего питания в муниципальных общеобразовательных учреждениях в 2017 г.-100%, 2018 г.- 100%, 2019 г.- 100%, 2020 г. - 100%</t>
  </si>
  <si>
    <t>Компенсация на удорожание стоимости питания учащихся 1-4 классов</t>
  </si>
  <si>
    <t>Софинансирование обеспечения мероприятий по организации питания обучающихся 1-4 классов в муниципальных организациях</t>
  </si>
  <si>
    <t>Частичная компенсация на удорожание стоимости питания учащихся 5-11 классов и предоставление льготного питания учащимся 1-11 классов</t>
  </si>
  <si>
    <t>Частичные расходы на выплату заработной платы работникам столовых общеобразовательных учреждений</t>
  </si>
  <si>
    <t xml:space="preserve">Переоснащение пищеблоков  образовательных учреждении, приобретение современного оборудования, мебели,посуды, мягкого инвентаря и хоз.расходов (чистящих, моющих средств и расходных материалов) </t>
  </si>
  <si>
    <t>Оснащение пищеблоков современных технологическим оборудование в соответствии с СанПин в 2017 г.- 95%, 2018 г.- 96%, 2019 г.-97%</t>
  </si>
  <si>
    <t>2. "Организация питания дошкольников"</t>
  </si>
  <si>
    <t>Реализация мероприятий по предоставлению качественного питания для детей дошкольного возраста</t>
  </si>
  <si>
    <t>Обеспечение социальных гарантий прав детей на получение  питания в муниципальных образовательных дошкольных учреждениях в 2017 г.-100%, 2018 г.- 100%, 2019 г.- 100%</t>
  </si>
  <si>
    <t xml:space="preserve"> Переоснащение пищеблоков  образовательных учреждении, приобретение современного оборудования, мебели,посуды, мягкого инвентаря и хоз.расходов (чистящих, моющих средств и расходных материалов) </t>
  </si>
  <si>
    <t>Доля дошкольных образовательных учреждений, соответствующих санитарным требованиям по организации питания, в общей численности образовательных учреждений: 2017 г.- 100%, 2018 г. - 100%, 2019 г. - 100%, 2020 г. - 100%</t>
  </si>
  <si>
    <t xml:space="preserve"> Приобретение сладких новогодних подарков в дошкольных учреждениях</t>
  </si>
  <si>
    <t>Проведение новодних утренников и приобретение новогодних подарков в 2017 г.-100%, 2018-100%, 2019-100%</t>
  </si>
  <si>
    <t xml:space="preserve">Подпрограмма   «Совершенствование организации отдыха и оздоровления детей и подростков в ЗАТО г.Радужный" </t>
  </si>
  <si>
    <t>1. Организация отдыха и оздоровления детей и подростков ЗАТО г.Радужный Владимисркой области</t>
  </si>
  <si>
    <t xml:space="preserve">Организация отдыха и оздоровления детей в лагерях с дневным пребыванием детей    </t>
  </si>
  <si>
    <t xml:space="preserve">Удельный вес детей и подростков, охваченных отдыхом в городских оздоровительных лагерях с дневным пребыванием    детей (к общему числу детей от 7 до 17 лет) :  2018 г. - 48% ; 2019 г. - 48%; 2020 -48%      </t>
  </si>
  <si>
    <t xml:space="preserve">Полная или частичная оплата стоимости пребывания детей и подростков из семей, нуждающихся в особой заботе государства, оказавшихся в трудной жизненной ситуации в городских лагерях с дневным пребыванием. </t>
  </si>
  <si>
    <t xml:space="preserve">Помощь детям  из семей, нуждающихся в особой заботе государства </t>
  </si>
  <si>
    <t>Организация культурно-экскурсионного обслуживания в каникулярный период</t>
  </si>
  <si>
    <t xml:space="preserve"> Удельный вес детей и подростков, охваченных отдыхом в городских оздоровительных лагерях с дневным пребыванием    детей (к общему числу детей от 7 до 17 лет) :  2018 г. - 48% ; 2019 г. - 48%; 2020 -48%                                  </t>
  </si>
  <si>
    <t xml:space="preserve">2.  Организация санаторно- курортного оздоровления.Социальная поддержка детей  и  семей, нуждающихся в особой заботе государста  </t>
  </si>
  <si>
    <t>Организация санаторно- курортного лечения для часто болеющих детей и семей, нуждающихся в особой заботе государства, в санаториях "Мать и дитя" (приобретение путевок)</t>
  </si>
  <si>
    <t>Удовлетворенность потребности населения в санаторно-курортном оздоровлении детей  до 14 лет включительно: 2018 г. - 100% ; 2019 г. - 100%; 2020г. -100%</t>
  </si>
  <si>
    <t xml:space="preserve">Полная или частичная оплата стоимости пребывания детей и подростков из семей, нуждающихся в особой заботе государства,оказавшихся в трудной жизненной ситуации в городских оздоровительных лагерях с дневным пребыванием детей, загородных оздоровительных лагерях;    профильных(специализированных) сменах                                   </t>
  </si>
  <si>
    <t>Удовлетвлоренность  семей, оказавшихся в трудной жизненной ситуации  услугами по организации отдыха и оздоровления детей в городских оздоровительных лагерях с дневным пребыванием детей,загородных оздоровительных лагерях, профильных (специализированных сменах):   2018 г. - 100% ; 2019 г. - 100%; 2020г. -100%</t>
  </si>
  <si>
    <t>3. Организация отдыха детей в детском оздоровительном лагере "Лесной городок" (загородный)</t>
  </si>
  <si>
    <t>.Расходы на обеспечение деятельности (оказания услуг) детского оздоровительного  лагеря "Лесной городок"</t>
  </si>
  <si>
    <t>Удельный вес детей и подростков, охваченных отдыхом в загородном оздоровительном лагере "Лесной городок"(к общему числу детей от 7 до 17 лет)2018 г. - 18% ;2019 г. -18% ;2020 г. -18%</t>
  </si>
  <si>
    <t>Софинансирование дол "Лесной городок"</t>
  </si>
  <si>
    <t>3..2.</t>
  </si>
  <si>
    <t>.Расходы на проведение оздоровительной кампании
(путевка)</t>
  </si>
  <si>
    <t>.Развитие и укрепление материально- технической базы загородного лагеря "Лесной городок", оказывающего услуги по организации отдыха и оздоровления детей</t>
  </si>
  <si>
    <t>Обеспечение максимальной доступности  услуг организаций отдыха детей и их оздоровления, повышение качества и безопасности отдыха детей , укреплдение материально-технической базы загородного лагеря</t>
  </si>
  <si>
    <t>Организация работ по благоустройству территории (капитальное строительство капитальный ремонт, ремонтные работы) загородного лагеря "Лесной городок":</t>
  </si>
  <si>
    <t xml:space="preserve">.Проведение мероприятий по обеспечению санитарно-гигиенического, противоэпидемиологического режима, медицинского осмотра работников и охраны в ДООЛ загородном лагере "Лесной городок". </t>
  </si>
  <si>
    <t>Пожарная безопасность- ремонт АПС</t>
  </si>
  <si>
    <t>Разработка кадастровой карты-плана</t>
  </si>
  <si>
    <t>Подпрограмма  «Обеспечение защиты прав и интересов детей-сирот и детей, оставшихся без попечения родителей»</t>
  </si>
  <si>
    <t>Содержание ребенка в семье опекуна и в приемной семье , а также вознаграждения , причитающиеся приемным родителям</t>
  </si>
  <si>
    <t xml:space="preserve">Отдел опеки и попечительства администрация ЗАТО г.Радужный Владимисркой области </t>
  </si>
  <si>
    <t>Обеспечение жильем детей сирот</t>
  </si>
  <si>
    <t>Отчет о реализации муниципальной программы   «Культура  и спорт ЗАТО г.Радужный Владимирской области», в том числе:</t>
  </si>
  <si>
    <t xml:space="preserve"> Подпрограмма «Культура ЗАТО г.Радужный Владимирской области»</t>
  </si>
  <si>
    <t>Мероприятия :</t>
  </si>
  <si>
    <t>I. Организация досуга населения</t>
  </si>
  <si>
    <t>Организация и проведение традиционных городских мероприятий</t>
  </si>
  <si>
    <t xml:space="preserve"> на проведение городских мероприятий(транспортные услуги -61600руб., сувенирная продукция-272040,9 руб., концертное обслуживание -288337,1руб., изготовление баннера-44040 руб; услуги общественного питание - 40778 руб.; услуги по световому и звуковому оформлению, оформление сцены и площадки городских праздничных мероприятий-244999руб; размещению информационного материала в газете-10000руб.; За сантех. и электромонтажные работы по месту жительства ветеранов ВОВ-49188руб,  ); организация экскурсии-40320.</t>
  </si>
  <si>
    <t>Организация и проведение мероприятий патриотической направленности и социально-значимых мероприятий, участие в фестивалях, смотрах, конкурсах. Организация и проведение экскурсий, транспортные услуги.</t>
  </si>
  <si>
    <t>Проведение мероприятий по сохранению памяти   радужан, внёсших вклад в развитие города</t>
  </si>
  <si>
    <t>Проведение мероприятий по празднованию Дня города</t>
  </si>
  <si>
    <t>Уборка снега механизированным способом в Парке, экспертная проверка сметной документации</t>
  </si>
  <si>
    <t>Уборка снега механизированным способом</t>
  </si>
  <si>
    <t>Комплектование книжного фонда</t>
  </si>
  <si>
    <t>приобретение книг</t>
  </si>
  <si>
    <t>На приобретение электрогирлянды и елочные украшение для украшение для украшение елки на территории городского парка</t>
  </si>
  <si>
    <t>Внедрение информационных технологий в процесс библиотечного обслуживания:</t>
  </si>
  <si>
    <t>Итого</t>
  </si>
  <si>
    <t>II. Укрепление материальной базы</t>
  </si>
  <si>
    <t>Модернизация аттракционнов "Юнга" и Колокольчик" в парке, с заменой ограждения</t>
  </si>
  <si>
    <t>приобретение и установка  пассажирских модулей и элем.стеклопласт.оформления аттракц."Юнга" и "Колокольчик".</t>
  </si>
  <si>
    <t>Ремонт кровли в МБУК КЦ "Досуг"</t>
  </si>
  <si>
    <t xml:space="preserve"> ремонт кровли в МБУК КЦ "Досуг"</t>
  </si>
  <si>
    <t>техничекий план на вновь построенные сети уличного освещения в городском парке (для ввода в эксплатацию)</t>
  </si>
  <si>
    <t>Текущий ремонт системы отопления в МБУДО "ДШИ"</t>
  </si>
  <si>
    <t>Благоустройство спортивных площадок, расположенных за с/к "Кристалл" с заменой ограждения теннисных кортов</t>
  </si>
  <si>
    <t>Ремонт помищение "Зеро" (замена пластиковых стеновых панелей на путях эвакуации на негорючие материалы)</t>
  </si>
  <si>
    <t>Приобритение основных средств (светодиодные светильникии и кондиционер).в учреждении МБУК "Библиотека"</t>
  </si>
  <si>
    <t>Приобритение основных средств (светодиодные светильникии и кондиционер)</t>
  </si>
  <si>
    <t>Приобритение основных средств (приобретение звуковой и видео аппаратуры.) в учреждении МБУК Досуг</t>
  </si>
  <si>
    <t>Приобритение основных средств (приобретение звуковой и видео аппаратуры.)</t>
  </si>
  <si>
    <t>Обследование подвесного потолка в СК «Кристалл», обследование раздевалок в здании ФОК, частичный ремонт плитки в бассейне  в учреждении МБОУ ДО "ДЮСШ"</t>
  </si>
  <si>
    <t xml:space="preserve"> обследование раздевалок в здании ФОК, частичный ремонт плитки в бассейне  в учреждении </t>
  </si>
  <si>
    <t>Эксплатация светодиодного экрана  у здания МБУК "МСДЦ"</t>
  </si>
  <si>
    <t>обслуживание светодиодного экрана  у здания МБУК "МСДЦ"</t>
  </si>
  <si>
    <t>Переоборудование санузлов для маломобильной категории граждан в МБУК "МСДЦ"</t>
  </si>
  <si>
    <t>Приобретение материальных запасов( резиновый уплотнители) для теплообменников в здании МБУК "МСДЦ"</t>
  </si>
  <si>
    <t>Изготовление скульптурного бюста, посвященного Косьминову И.С.</t>
  </si>
  <si>
    <t>Приобритение основных средств (светодиодные прожекторы) для МБУК "ПКиО".</t>
  </si>
  <si>
    <t>2.15.</t>
  </si>
  <si>
    <t>Текущий ремонт генератора МБУК ЦДМ</t>
  </si>
  <si>
    <t xml:space="preserve">Усторойство навеса в аппараной, замена дверных блоков  и текущий ремонт коридора в клубе  "Зеро", </t>
  </si>
  <si>
    <t>Разработка проектной документации на проведение ремонта фасада с/к "Кристалл"   ( в соотвествии с проведенным обследованием) и проведение ремонтных работ(замена бетонных архитектурных элементов)</t>
  </si>
  <si>
    <t>Проектные работы по реконструкции нежилых помещений №33-46 в здании общежития №2(корпус 3-центральное крыло) по адресу до 6 9 квартал г. Радужный Владимирской области</t>
  </si>
  <si>
    <t>2.19.</t>
  </si>
  <si>
    <t>Приобритениие металлические  средства разделения потока зрителей в здании МБОУ ДО "ДЮСШ"</t>
  </si>
  <si>
    <t>2.20.</t>
  </si>
  <si>
    <t>Дополнительные работы по мини-футбольному полю( установка бортовойго каменя)в учреждении МБОУ ДО "ДЮСШ"</t>
  </si>
  <si>
    <t>2.21.</t>
  </si>
  <si>
    <t xml:space="preserve">Установка системы пожарной сигнализации в клубе «Зеро» </t>
  </si>
  <si>
    <t>2.22.</t>
  </si>
  <si>
    <t>Текущий ремонт кровли в учреждении  МБОУ ДО "ДЮСШ" (в зданиях греко-римской борьбе и бассейне)</t>
  </si>
  <si>
    <t>2.23.</t>
  </si>
  <si>
    <t xml:space="preserve">Текущий ремонт летней эстрады в 1 квартале  около первой школы </t>
  </si>
  <si>
    <t>2.24.</t>
  </si>
  <si>
    <t>На текущий ремонт парапета( ограждения) на крыще МБУК Досуг</t>
  </si>
  <si>
    <t>2.25.</t>
  </si>
  <si>
    <t>Текущий ремонт откосов и стен в помещение клуба "Зеро"</t>
  </si>
  <si>
    <t>2.26.</t>
  </si>
  <si>
    <t>Текущий ремонт помещений в здание МБУДО ДШИ</t>
  </si>
  <si>
    <t xml:space="preserve">Итого </t>
  </si>
  <si>
    <t>III. Выполнение управленческих функций, обеспечение стабильной работы подведомственных учреждений:</t>
  </si>
  <si>
    <t>МКУ «Комитет по культуре и спорту» ЗАТО г.Радужный</t>
  </si>
  <si>
    <t>МКУ «Комитет по культуре и спорту» ЗАТО г.Радужный на содержание и заработную плату.</t>
  </si>
  <si>
    <t>IY. Выполнение муниципальных заданий:</t>
  </si>
  <si>
    <t>МБУДО ДШИ</t>
  </si>
  <si>
    <r>
      <rPr>
        <b/>
        <sz val="12"/>
        <color rgb="FF000000"/>
        <rFont val="Times New Roman"/>
        <family val="1"/>
        <charset val="204"/>
      </rPr>
      <t xml:space="preserve">Городской бюджети и внебюджетные средства :
</t>
    </r>
    <r>
      <rPr>
        <sz val="12"/>
        <color rgb="FF000000"/>
        <rFont val="Times New Roman"/>
        <family val="1"/>
        <charset val="204"/>
      </rPr>
      <t xml:space="preserve">-содержание учреждений;оплата труда с начислениями.
</t>
    </r>
    <r>
      <rPr>
        <b/>
        <sz val="12"/>
        <color rgb="FF000000"/>
        <rFont val="Times New Roman"/>
        <family val="1"/>
        <charset val="204"/>
      </rPr>
      <t>Областные субсидии</t>
    </r>
    <r>
      <rPr>
        <sz val="12"/>
        <color rgb="FF000000"/>
        <rFont val="Times New Roman"/>
        <family val="1"/>
        <charset val="204"/>
      </rPr>
      <t xml:space="preserve">:
-на повышение оплаты труда работникам  бюджетной сферы в соответствии с Указами Президента № 597, 761
</t>
    </r>
  </si>
  <si>
    <t>МБОУДОД ДЮСШ</t>
  </si>
  <si>
    <t>МБУК К/Ц Досуг</t>
  </si>
  <si>
    <t>МБУК ПКиО</t>
  </si>
  <si>
    <t>МБУК  «Общедоступная библиотека»</t>
  </si>
  <si>
    <t>МБУК МСДЦ</t>
  </si>
  <si>
    <t>4.7.</t>
  </si>
  <si>
    <t>МБУК ЦДМ</t>
  </si>
  <si>
    <t>Социальной поддержки работников культуры.</t>
  </si>
  <si>
    <t>Предоставление мер социальной поддержки по оплате за содержание и ремонт жилья, услуг теплоснабжения (отопления) и электроэнергии работникам культуры</t>
  </si>
  <si>
    <t>компенсация по оплате за содержание и ремонт жилья работникам культуры.</t>
  </si>
  <si>
    <t>Итого по  подпрограмме:</t>
  </si>
  <si>
    <t xml:space="preserve"> Подпрограмма «Развитие физической культуры и спорта в ЗАТО г.Радужный»:</t>
  </si>
  <si>
    <t>Организация и проведение круглогодичной спартакиады школьников</t>
  </si>
  <si>
    <t>Проведение городских спортивных мероприятий:командировочные расходы на участие в соревнований-85000руб.;оргвзнос за участие в соревнований  - 114850руб; приобретение призов и грамот-168194,45руб.; приобретение спорт инвентаря для проведение соревнований-23900; оплата судейства-8055,55руб.).</t>
  </si>
  <si>
    <t xml:space="preserve">Организация  и проведение спартакиады среди предприятий и учреждений города;Сдача норм  комплекса ГТО  среди работающего населения </t>
  </si>
  <si>
    <t xml:space="preserve">Организация и проведение 
 городских спортивно- мас-совых и физкультурно-оздоровительных мероприятий
</t>
  </si>
  <si>
    <t>Участие сборных команд города в круглогодичной спартакиаде области, российских чемпионатах и первенствах</t>
  </si>
  <si>
    <t>Строительство обьекта "многофункциональной игровой площадки площадью 800 м2 с детским спортивно-оздоровительным комплексом</t>
  </si>
  <si>
    <t>На приобритение спортивного оборудования и инвентаря для приведения МБОУ ДО "ДЮСШ" в нормативное состояние.(в рамках регионального проекта "спорт-норма жизни", Национального проекта " Демография")</t>
  </si>
  <si>
    <t xml:space="preserve">Итого по подпрограмме: </t>
  </si>
  <si>
    <t>Муниципальная подпрограмма «Повышение правовой культуры населения ЗАТО г. Радужный Владимирской области»</t>
  </si>
  <si>
    <t>Систематическое пополнение информационной базы "Информационно-правового центра", находящегося в МБУК "Общедоступная библиотека"</t>
  </si>
  <si>
    <t>Пополнение библиотек общеобразовательных организаций, методического кабинета управления образования литературой по правовой тематике</t>
  </si>
  <si>
    <t>приобритение литературы по прававой тематики для пополнение библ. Фонда</t>
  </si>
  <si>
    <t>Городская олимпиада школьников "Основы правовх знаний"</t>
  </si>
  <si>
    <t>приобритение призов для проведение Городской олимпиад школьников "Основы правовх знаний"</t>
  </si>
  <si>
    <t>Конкурс "Гражданином быть обязан", посвящённый Конституции РФ и Международному Дню Прав человека</t>
  </si>
  <si>
    <t>приобритение призов для проведение конкурса "Гражданином быть обязан",</t>
  </si>
  <si>
    <t>Итого по муниципальной подпрограмме</t>
  </si>
  <si>
    <t>Итого по муниципальной программе:</t>
  </si>
  <si>
    <t>17.</t>
  </si>
  <si>
    <t xml:space="preserve">  Отчет по муниципальной программе "Создание благоприятных условий для развития молодого поколения ЗАТО г. Радужный Владимирской области" в разрезе мероприятий и источников финансирования за  2018 год</t>
  </si>
  <si>
    <t>Социальная помощь детям – инвалидам, страдающим сахарным диабетом в тяжелой форме, из семей, находящихся в трудной жизненной ситуации, на медицинские средства и изделия медицинского назначения</t>
  </si>
  <si>
    <t xml:space="preserve">Приобретены лекарственные средства 
для 4х детей инвалидов, 
страдающих сахарным диабетом; - в январе 2019 года проведено чествование многодетных семей, родивших третьего и последующих детей;   - в рамках Дня инвалида </t>
  </si>
  <si>
    <t>Организация  культурно-спортивных программ для детей-инвалидов</t>
  </si>
  <si>
    <t>Организация и проведение чествования семей, родивших 3-его и последующего ребенка, двойню</t>
  </si>
  <si>
    <t>Оказание адресной социальной помощи  семьям  с детьми, оказавшимися в трудной жизненной ситуации</t>
  </si>
  <si>
    <t>Проведение городских мероприятий, посвященных Дню инвалида</t>
  </si>
  <si>
    <t>Организация городских спортивных мероприятий и участие в областных мероприятиях для людей с ограниченными возможностями</t>
  </si>
  <si>
    <t>Проведение благотворительной городской Новогодней елки для детей с инвалидностью</t>
  </si>
  <si>
    <t>Организация поездок для членов Радужного отделения всероссийского общества инвалидов</t>
  </si>
  <si>
    <t>Организация  культурно-развлекательных программ для детей-инвалидов</t>
  </si>
  <si>
    <t>Приобретение комплекта развивающих игр для детей – инвалидов, посещающих МБУК «Общедоступная библиотека»</t>
  </si>
  <si>
    <t>7.00</t>
  </si>
  <si>
    <t>«Организация досуга и воспитание детей»</t>
  </si>
  <si>
    <t>Проведение городских праздников:   -Дня семьи;  - Международного Дня защиты детей;  - Дня матери;  -Дня пап;  - Дня семьи, любви и верности (Дня почитания муромских святых Петра и Февроньи)</t>
  </si>
  <si>
    <t>Проведение дня 
семьи, день отца, дня защиты детей, приобретены сценические костюмы для воспитанников детских учреждений, оплата работников, обслуживающих отракционы</t>
  </si>
  <si>
    <t>Проведение городских акций для детей и молодежи</t>
  </si>
  <si>
    <t>Приобретение и пошив сценических костюмов для детских образцовых коллективов</t>
  </si>
  <si>
    <t>Организация работы молодежной дискотеки в летний сезон в городском парке без входных билетов (расходы на заработную плату работникам дискотеки). Приобретение музыкальной аппаратуры</t>
  </si>
  <si>
    <t>Организация работы детских аттракционов в летний сезон, в том числе:</t>
  </si>
  <si>
    <t xml:space="preserve">доплата работникам, обслуживающим аттракционы </t>
  </si>
  <si>
    <t xml:space="preserve">освидетельствование технической эксплуатации аттракционов </t>
  </si>
  <si>
    <t xml:space="preserve"> «Молодёжь города»</t>
  </si>
  <si>
    <t>Акция «Мы граждане – России» по вручению паспортов несовершеннолетним гражданам (приобретение цветов, сувениров, подарков)</t>
  </si>
  <si>
    <t xml:space="preserve">За 2019 год проведено 4 церемонии торжественного вручения паспартов 
</t>
  </si>
  <si>
    <t>Участие поискового отряда «Гром», членов Ассоциации поисковых отрядов «Гром» Владимирской области в Вахтах Памяти, поиске и захоронении останков бойцов Советской армии, погибших в период Великой Отечественной войны:                                                                             - транспортные расходы;                                            - командировочные расходы;                                           - материальное обеспечение</t>
  </si>
  <si>
    <t>Финансирование международного военно-патриотического фестиваля "Память из пламяни"</t>
  </si>
  <si>
    <t>Проведение акций среди молодёжи, посвящённых памятным датам (приобретение цветов, сувениров и т.д.</t>
  </si>
  <si>
    <t xml:space="preserve">Проведение городского конкурса социальных проектов молодёжных объединений и организаций, учащихся образовательных учреждений. Участие в аналогичных областных и федеральных конкурсах. </t>
  </si>
  <si>
    <t>Реализация проекта – победителя городского конкурса "Идея проектов - 2018"</t>
  </si>
  <si>
    <t>Реализация проекта – победителя областного конкурса проектов «Важное дело»</t>
  </si>
  <si>
    <t>Выборы в Молодёжный Парламент; Проведение заседаний, семинаров, слётов, школ для молодых парламентариев, молодёжного актива (оплата транспортных расходов, учёбы, лекторов и т.д.)</t>
  </si>
  <si>
    <t>Проведение муниципального этапа и участие в областном конкурсе «Молодые лидеры Владимирского края»</t>
  </si>
  <si>
    <t>Поддержка и развитие ученического самоуправления (приобретение и изготовление символики, организация и проведение слётов, конференций, семинаров детских общественных организаций)</t>
  </si>
  <si>
    <t>Организация работы Штаба добровольцев ЗАТО г. Радужный. Проведение добровольческих акций. Участие в областных добровольческих фестивалях, форумах, акциях.</t>
  </si>
  <si>
    <t>Проведение акции «Подари ребёнку радость» (организация сбора игрушек для детских садов)</t>
  </si>
  <si>
    <t>Проведение акций, праздничных и благотворительных мероприятий  для семей с детьми</t>
  </si>
  <si>
    <t>Проведение мероприятий, посвящённых празднованию Дня Молодёжи</t>
  </si>
  <si>
    <t>Организация выставок творчества представителей молодёжи, поддержка молодёжных объединений, клубов, музыкальных групп</t>
  </si>
  <si>
    <t>16.</t>
  </si>
  <si>
    <t>Проведение городских игр «Что? Где? Когда?»</t>
  </si>
  <si>
    <t>Вручение стипендий  одаренным детям за успехи в учебе, творчестве и спорте</t>
  </si>
  <si>
    <t>18.</t>
  </si>
  <si>
    <t>Проведение  акций по профилактике асоциального поведения и пропаганде здорового образа жизни среди молодёжи</t>
  </si>
  <si>
    <t>19.</t>
  </si>
  <si>
    <t>Организация и проведение конференций, круглых столов по вопросам пропаганды здорового образа жизни, профилактики асоциальных явлений в молодёжной среде</t>
  </si>
  <si>
    <t>20.</t>
  </si>
  <si>
    <t>Взаимодействие со средствами массовой информации по созданию информационных передач, сюжетов на телевизионных каналах, тематических  выпусков в печатных средствах массовой информации на молодёжную тематику</t>
  </si>
  <si>
    <t xml:space="preserve">«Временная занятость детей и молодёжи» </t>
  </si>
  <si>
    <t>Проведение мелкого ремонта школьной мебели,  уборка скошенной травы, перекопка клумб, посадка цветов, прополка, полив.</t>
  </si>
  <si>
    <t>20 мая 2019 года на территории ЗАТО город Радужный состоялась ярмарка вакансий для несовершеннолетних граждан «Начало трудового пути». Ярмарка дала возможность подросткам самостоятельно подобрать себе работу на период летних каникул, получить информацию о состоянии рынка труда города Владимира, о  государственных услугах, предоставляемых центром занятости, о профессиональном обучении новой специальности, а также проконсультироваться с психологом,  специалистом по трудоустройству.</t>
  </si>
  <si>
    <t>Благоустройство и озеленение территории,  перекопка клумб, посадка цветов, прополка, полив, вырубка и обрезка кустов, покраска малых форм, уборка территории, участков и прогулочных веранд.</t>
  </si>
  <si>
    <t>Уборка парка от мусора, веток, поливка клумб.</t>
  </si>
  <si>
    <t>Благоустройство и озеленение территории,  перекопка клумб, посадка  цветов, прополка, полив.</t>
  </si>
  <si>
    <t>Благоустройство территории, обработка газонов, высев травы, уборка скошенной травы.</t>
  </si>
  <si>
    <t>Благоустройство территории, прилегающей к с/к “Кристалл” и плавательному бассейну, благоустройство территории, прилегающей к лыжной базе</t>
  </si>
  <si>
    <t>Поддержка молодёжного движения студенческих отрядов</t>
  </si>
  <si>
    <t>Заведующий отделом экономики администрации</t>
  </si>
  <si>
    <t>Т.П.Симонова</t>
  </si>
</sst>
</file>

<file path=xl/styles.xml><?xml version="1.0" encoding="utf-8"?>
<styleSheet xmlns="http://schemas.openxmlformats.org/spreadsheetml/2006/main">
  <numFmts count="12">
    <numFmt numFmtId="164" formatCode="0.000"/>
    <numFmt numFmtId="165" formatCode="0.00000"/>
    <numFmt numFmtId="166" formatCode="000000"/>
    <numFmt numFmtId="167" formatCode="0.0000"/>
    <numFmt numFmtId="168" formatCode="#,##0.000"/>
    <numFmt numFmtId="169" formatCode="0.0"/>
    <numFmt numFmtId="170" formatCode="#,##0.0"/>
    <numFmt numFmtId="171" formatCode="#,##0.00000"/>
    <numFmt numFmtId="172" formatCode="_-* #,##0.00_р_._-;\-* #,##0.00_р_._-;_-* \-??_р_._-;_-@_-"/>
    <numFmt numFmtId="173" formatCode="#,##0.0000"/>
    <numFmt numFmtId="174" formatCode="_-* #,##0.00&quot;р.&quot;_-;\-* #,##0.00&quot;р.&quot;_-;_-* \-??&quot;р.&quot;_-;_-@_-"/>
    <numFmt numFmtId="175" formatCode="0.000000"/>
  </numFmts>
  <fonts count="8">
    <font>
      <sz val="11"/>
      <color rgb="FF000000"/>
      <name val="Calibri"/>
      <family val="2"/>
      <charset val="204"/>
    </font>
    <font>
      <sz val="11"/>
      <color rgb="FF000000"/>
      <name val="Calibri"/>
      <family val="2"/>
      <charset val="1"/>
    </font>
    <font>
      <sz val="12"/>
      <color rgb="FF000000"/>
      <name val="Times New Roman"/>
      <family val="1"/>
      <charset val="204"/>
    </font>
    <font>
      <b/>
      <sz val="12"/>
      <color rgb="FF000000"/>
      <name val="Times New Roman"/>
      <family val="1"/>
      <charset val="204"/>
    </font>
    <font>
      <sz val="12"/>
      <name val="Times New Roman"/>
      <family val="1"/>
      <charset val="204"/>
    </font>
    <font>
      <b/>
      <sz val="12"/>
      <name val="Times New Roman"/>
      <family val="1"/>
      <charset val="204"/>
    </font>
    <font>
      <b/>
      <i/>
      <sz val="12"/>
      <color rgb="FF000000"/>
      <name val="Times New Roman"/>
      <family val="1"/>
      <charset val="204"/>
    </font>
    <font>
      <sz val="11"/>
      <color rgb="FF000000"/>
      <name val="Calibri"/>
      <family val="2"/>
      <charset val="204"/>
    </font>
  </fonts>
  <fills count="3">
    <fill>
      <patternFill patternType="none"/>
    </fill>
    <fill>
      <patternFill patternType="gray125"/>
    </fill>
    <fill>
      <patternFill patternType="solid">
        <fgColor rgb="FFFFFFFF"/>
        <bgColor rgb="FFFFFFCC"/>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hair">
        <color auto="1"/>
      </left>
      <right style="hair">
        <color auto="1"/>
      </right>
      <top style="hair">
        <color auto="1"/>
      </top>
      <bottom style="hair">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style="thin">
        <color auto="1"/>
      </right>
      <top/>
      <bottom/>
      <diagonal/>
    </border>
    <border>
      <left style="medium">
        <color auto="1"/>
      </left>
      <right/>
      <top/>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medium">
        <color auto="1"/>
      </left>
      <right style="medium">
        <color auto="1"/>
      </right>
      <top style="thin">
        <color auto="1"/>
      </top>
      <bottom style="thin">
        <color auto="1"/>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thin">
        <color auto="1"/>
      </left>
      <right/>
      <top/>
      <bottom/>
      <diagonal/>
    </border>
    <border>
      <left style="thin">
        <color auto="1"/>
      </left>
      <right/>
      <top style="medium">
        <color auto="1"/>
      </top>
      <bottom style="medium">
        <color auto="1"/>
      </bottom>
      <diagonal/>
    </border>
    <border>
      <left style="medium">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thin">
        <color auto="1"/>
      </top>
      <bottom/>
      <diagonal/>
    </border>
  </borders>
  <cellStyleXfs count="4">
    <xf numFmtId="0" fontId="0" fillId="0" borderId="0"/>
    <xf numFmtId="172" fontId="7" fillId="0" borderId="0" applyBorder="0" applyProtection="0"/>
    <xf numFmtId="174" fontId="7" fillId="0" borderId="0" applyBorder="0" applyProtection="0"/>
    <xf numFmtId="0" fontId="1" fillId="0" borderId="0"/>
  </cellStyleXfs>
  <cellXfs count="391">
    <xf numFmtId="0" fontId="0" fillId="0" borderId="0" xfId="0"/>
    <xf numFmtId="49" fontId="5" fillId="0" borderId="6" xfId="0" applyNumberFormat="1" applyFont="1" applyBorder="1" applyAlignment="1">
      <alignment horizontal="left" vertical="center" wrapText="1"/>
    </xf>
    <xf numFmtId="49"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3"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top" wrapText="1"/>
    </xf>
    <xf numFmtId="166" fontId="2" fillId="0" borderId="1" xfId="0" applyNumberFormat="1" applyFont="1" applyBorder="1" applyAlignment="1">
      <alignment horizontal="center" vertical="center" wrapText="1"/>
    </xf>
    <xf numFmtId="0" fontId="3" fillId="0" borderId="1" xfId="0" applyFont="1" applyBorder="1" applyAlignment="1"/>
    <xf numFmtId="0" fontId="4" fillId="0" borderId="2" xfId="0" applyFont="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0" xfId="0" applyFont="1" applyBorder="1" applyAlignment="1">
      <alignment horizontal="center" vertical="center"/>
    </xf>
    <xf numFmtId="49" fontId="2" fillId="0" borderId="0" xfId="0" applyNumberFormat="1" applyFont="1" applyAlignment="1">
      <alignment horizontal="center"/>
    </xf>
    <xf numFmtId="0" fontId="2" fillId="0" borderId="0" xfId="0" applyFont="1"/>
    <xf numFmtId="0" fontId="2" fillId="0" borderId="0" xfId="0" applyFont="1" applyAlignment="1">
      <alignment horizontal="right"/>
    </xf>
    <xf numFmtId="0" fontId="2" fillId="0" borderId="0" xfId="0" applyFont="1" applyAlignment="1">
      <alignment horizontal="center"/>
    </xf>
    <xf numFmtId="4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2" borderId="2" xfId="0" applyFont="1" applyFill="1" applyBorder="1" applyAlignment="1">
      <alignment horizontal="center" vertical="top" wrapText="1"/>
    </xf>
    <xf numFmtId="4" fontId="5" fillId="0" borderId="1" xfId="0" applyNumberFormat="1" applyFont="1" applyBorder="1" applyAlignment="1">
      <alignment horizontal="center" vertical="top" wrapText="1"/>
    </xf>
    <xf numFmtId="2" fontId="4" fillId="0" borderId="1" xfId="0" applyNumberFormat="1" applyFont="1" applyBorder="1" applyAlignment="1">
      <alignment horizontal="center" vertical="top" wrapText="1"/>
    </xf>
    <xf numFmtId="4" fontId="4" fillId="0" borderId="1" xfId="0" applyNumberFormat="1" applyFont="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2" fontId="2" fillId="0" borderId="1" xfId="0" applyNumberFormat="1" applyFont="1" applyBorder="1" applyAlignment="1">
      <alignment horizontal="center" vertical="top"/>
    </xf>
    <xf numFmtId="0" fontId="2" fillId="0" borderId="1" xfId="0" applyFont="1" applyBorder="1" applyAlignment="1">
      <alignment horizontal="center" wrapText="1"/>
    </xf>
    <xf numFmtId="0" fontId="2" fillId="0" borderId="1" xfId="0" applyFont="1" applyBorder="1" applyAlignment="1">
      <alignment horizontal="center" vertical="center"/>
    </xf>
    <xf numFmtId="0" fontId="4" fillId="0" borderId="2" xfId="0" applyFont="1" applyBorder="1" applyAlignment="1">
      <alignment horizontal="center" vertical="top" wrapText="1"/>
    </xf>
    <xf numFmtId="4" fontId="4" fillId="0" borderId="1" xfId="0" applyNumberFormat="1" applyFont="1" applyBorder="1" applyAlignment="1">
      <alignment horizontal="center" vertical="center" wrapText="1"/>
    </xf>
    <xf numFmtId="49" fontId="4" fillId="0" borderId="3" xfId="0" applyNumberFormat="1" applyFont="1" applyBorder="1" applyAlignment="1">
      <alignment horizontal="center" vertical="top"/>
    </xf>
    <xf numFmtId="0" fontId="4" fillId="0" borderId="3" xfId="0" applyFont="1" applyBorder="1" applyAlignment="1">
      <alignment horizontal="center" vertical="top" wrapText="1"/>
    </xf>
    <xf numFmtId="4" fontId="5" fillId="0" borderId="4"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164" fontId="2" fillId="0" borderId="1" xfId="0" applyNumberFormat="1" applyFont="1" applyBorder="1" applyAlignment="1">
      <alignment horizontal="center" vertical="top" wrapText="1"/>
    </xf>
    <xf numFmtId="4" fontId="4" fillId="0" borderId="4" xfId="0" applyNumberFormat="1" applyFont="1" applyBorder="1" applyAlignment="1">
      <alignment horizontal="center" vertical="top" wrapText="1"/>
    </xf>
    <xf numFmtId="49" fontId="4" fillId="0" borderId="2" xfId="0" applyNumberFormat="1" applyFont="1" applyBorder="1" applyAlignment="1">
      <alignment horizontal="center" vertical="top"/>
    </xf>
    <xf numFmtId="0" fontId="4" fillId="0" borderId="1" xfId="0" applyFont="1" applyBorder="1" applyAlignment="1">
      <alignment horizontal="center" vertical="top" wrapText="1"/>
    </xf>
    <xf numFmtId="0" fontId="2" fillId="0" borderId="1" xfId="0" applyFont="1" applyBorder="1"/>
    <xf numFmtId="0" fontId="3" fillId="0" borderId="0" xfId="0" applyFont="1"/>
    <xf numFmtId="0" fontId="2" fillId="0" borderId="3" xfId="0" applyFont="1" applyBorder="1" applyAlignment="1">
      <alignment horizontal="center" vertical="top" wrapText="1"/>
    </xf>
    <xf numFmtId="0" fontId="4" fillId="0" borderId="2" xfId="0" applyFont="1" applyBorder="1" applyAlignment="1">
      <alignment horizontal="center" vertical="center" wrapText="1"/>
    </xf>
    <xf numFmtId="164" fontId="3" fillId="0" borderId="1" xfId="0" applyNumberFormat="1" applyFont="1" applyBorder="1" applyAlignment="1">
      <alignment horizontal="center" vertical="top" wrapText="1"/>
    </xf>
    <xf numFmtId="0" fontId="4" fillId="0" borderId="2" xfId="0" applyFont="1" applyBorder="1" applyAlignment="1">
      <alignment horizontal="left" vertical="top" wrapText="1"/>
    </xf>
    <xf numFmtId="49" fontId="4" fillId="0" borderId="1" xfId="0" applyNumberFormat="1" applyFont="1" applyBorder="1" applyAlignment="1">
      <alignment horizontal="center" vertical="top"/>
    </xf>
    <xf numFmtId="0" fontId="4" fillId="0" borderId="4" xfId="0" applyFont="1" applyBorder="1" applyAlignment="1">
      <alignment horizontal="center" vertical="top" wrapText="1"/>
    </xf>
    <xf numFmtId="2" fontId="3" fillId="0" borderId="1" xfId="0" applyNumberFormat="1" applyFont="1" applyBorder="1" applyAlignment="1">
      <alignment horizontal="center" vertical="top" wrapText="1"/>
    </xf>
    <xf numFmtId="165" fontId="2" fillId="0" borderId="1"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4" fillId="0" borderId="1" xfId="0" applyNumberFormat="1" applyFont="1" applyBorder="1" applyAlignment="1">
      <alignment horizontal="center" vertical="center"/>
    </xf>
    <xf numFmtId="166" fontId="2" fillId="0" borderId="1"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5" fillId="0" borderId="4" xfId="0" applyNumberFormat="1" applyFont="1" applyBorder="1" applyAlignment="1">
      <alignment horizontal="center" vertical="center"/>
    </xf>
    <xf numFmtId="0" fontId="4" fillId="0" borderId="1" xfId="0" applyFont="1" applyBorder="1" applyAlignment="1">
      <alignment horizontal="center" vertical="center"/>
    </xf>
    <xf numFmtId="165" fontId="3"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xf>
    <xf numFmtId="0" fontId="2" fillId="0" borderId="1" xfId="3" applyFont="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8" fontId="2" fillId="0" borderId="1" xfId="0" applyNumberFormat="1" applyFont="1" applyBorder="1" applyAlignment="1">
      <alignment horizontal="center" vertical="center" wrapText="1"/>
    </xf>
    <xf numFmtId="0" fontId="2" fillId="0" borderId="7" xfId="0" applyFont="1" applyBorder="1" applyAlignment="1">
      <alignment horizontal="left" vertical="top" wrapText="1"/>
    </xf>
    <xf numFmtId="0" fontId="3" fillId="0" borderId="7" xfId="0" applyFont="1" applyBorder="1" applyAlignment="1">
      <alignment horizontal="left" vertical="top" wrapText="1"/>
    </xf>
    <xf numFmtId="0" fontId="2" fillId="0" borderId="4" xfId="3" applyFont="1" applyBorder="1" applyAlignment="1">
      <alignment horizontal="center" vertical="center" wrapText="1"/>
    </xf>
    <xf numFmtId="165" fontId="3" fillId="0" borderId="4" xfId="0" applyNumberFormat="1" applyFont="1" applyBorder="1" applyAlignment="1">
      <alignment horizontal="center" vertical="center" wrapText="1"/>
    </xf>
    <xf numFmtId="49" fontId="3" fillId="0" borderId="1" xfId="0" applyNumberFormat="1" applyFont="1" applyBorder="1" applyAlignment="1">
      <alignment horizontal="center"/>
    </xf>
    <xf numFmtId="0" fontId="3" fillId="0" borderId="1" xfId="0" applyFont="1" applyBorder="1" applyAlignment="1">
      <alignment vertical="center" wrapText="1"/>
    </xf>
    <xf numFmtId="49" fontId="2" fillId="0" borderId="1" xfId="0" applyNumberFormat="1" applyFont="1" applyBorder="1" applyAlignment="1">
      <alignment horizontal="center"/>
    </xf>
    <xf numFmtId="2" fontId="2" fillId="0" borderId="1" xfId="0" applyNumberFormat="1" applyFont="1" applyBorder="1" applyAlignment="1">
      <alignment horizontal="center" vertical="center"/>
    </xf>
    <xf numFmtId="169"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0" fontId="2" fillId="0" borderId="1" xfId="0" applyFont="1" applyBorder="1" applyAlignment="1">
      <alignment vertical="top" wrapText="1"/>
    </xf>
    <xf numFmtId="165"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169" fontId="3" fillId="0" borderId="1" xfId="0" applyNumberFormat="1" applyFont="1" applyBorder="1" applyAlignment="1">
      <alignment horizontal="center" vertical="center"/>
    </xf>
    <xf numFmtId="0" fontId="3" fillId="0" borderId="1" xfId="0" applyFont="1" applyBorder="1"/>
    <xf numFmtId="0" fontId="2" fillId="0" borderId="1" xfId="0" applyFont="1" applyBorder="1" applyAlignment="1">
      <alignment wrapText="1"/>
    </xf>
    <xf numFmtId="16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vertical="center" wrapText="1"/>
    </xf>
    <xf numFmtId="167" fontId="2"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167" fontId="2" fillId="0" borderId="1" xfId="0" applyNumberFormat="1" applyFont="1" applyBorder="1"/>
    <xf numFmtId="0" fontId="3" fillId="0" borderId="1" xfId="0" applyFont="1" applyBorder="1" applyAlignment="1">
      <alignment wrapText="1"/>
    </xf>
    <xf numFmtId="0" fontId="2" fillId="0" borderId="1" xfId="0" applyFont="1" applyBorder="1" applyAlignment="1">
      <alignment horizontal="left" vertical="top" wrapText="1"/>
    </xf>
    <xf numFmtId="167" fontId="3" fillId="0" borderId="1" xfId="0" applyNumberFormat="1" applyFont="1" applyBorder="1"/>
    <xf numFmtId="0" fontId="3" fillId="0" borderId="1" xfId="0" applyFont="1" applyBorder="1" applyAlignment="1">
      <alignment horizontal="center"/>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top"/>
    </xf>
    <xf numFmtId="49" fontId="2" fillId="0" borderId="2" xfId="0" applyNumberFormat="1" applyFont="1" applyBorder="1" applyAlignment="1">
      <alignment horizontal="center"/>
    </xf>
    <xf numFmtId="167" fontId="3" fillId="0" borderId="7" xfId="0" applyNumberFormat="1" applyFont="1" applyBorder="1"/>
    <xf numFmtId="49" fontId="3" fillId="0" borderId="1" xfId="0" applyNumberFormat="1" applyFont="1" applyBorder="1" applyAlignment="1">
      <alignment horizontal="center" vertical="center"/>
    </xf>
    <xf numFmtId="2" fontId="2" fillId="0" borderId="1" xfId="0" applyNumberFormat="1" applyFont="1" applyBorder="1" applyAlignment="1">
      <alignment vertical="center"/>
    </xf>
    <xf numFmtId="0" fontId="2" fillId="0" borderId="0" xfId="0" applyFont="1" applyAlignment="1">
      <alignment vertical="center"/>
    </xf>
    <xf numFmtId="2" fontId="2" fillId="0" borderId="1" xfId="0" applyNumberFormat="1" applyFont="1" applyBorder="1" applyAlignment="1">
      <alignment vertical="center" wrapText="1"/>
    </xf>
    <xf numFmtId="165" fontId="2" fillId="0" borderId="1" xfId="0" applyNumberFormat="1" applyFont="1" applyBorder="1" applyAlignment="1">
      <alignment vertical="center" wrapText="1"/>
    </xf>
    <xf numFmtId="164" fontId="2" fillId="0" borderId="1" xfId="0" applyNumberFormat="1" applyFont="1" applyBorder="1" applyAlignment="1">
      <alignment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xf>
    <xf numFmtId="164" fontId="3" fillId="0" borderId="1" xfId="0" applyNumberFormat="1" applyFont="1" applyBorder="1" applyAlignment="1">
      <alignment vertical="center" wrapText="1"/>
    </xf>
    <xf numFmtId="165" fontId="2" fillId="0" borderId="1" xfId="0" applyNumberFormat="1" applyFont="1" applyBorder="1"/>
    <xf numFmtId="170" fontId="2" fillId="0" borderId="1" xfId="0" applyNumberFormat="1" applyFont="1" applyBorder="1" applyAlignment="1">
      <alignment horizontal="center" vertical="center"/>
    </xf>
    <xf numFmtId="170" fontId="2" fillId="0" borderId="1" xfId="0" applyNumberFormat="1" applyFont="1" applyBorder="1" applyAlignment="1">
      <alignment horizontal="center" vertical="center" wrapText="1"/>
    </xf>
    <xf numFmtId="170" fontId="2" fillId="0" borderId="2" xfId="0" applyNumberFormat="1" applyFont="1" applyBorder="1" applyAlignment="1">
      <alignment horizontal="center" vertical="center"/>
    </xf>
    <xf numFmtId="170" fontId="2" fillId="0" borderId="4" xfId="0" applyNumberFormat="1" applyFont="1" applyBorder="1" applyAlignment="1">
      <alignment horizontal="center" vertical="center"/>
    </xf>
    <xf numFmtId="0" fontId="2" fillId="0" borderId="0" xfId="0" applyFont="1" applyBorder="1" applyAlignment="1">
      <alignment horizontal="center" vertical="center" wrapText="1"/>
    </xf>
    <xf numFmtId="170" fontId="2" fillId="0" borderId="0" xfId="0" applyNumberFormat="1" applyFont="1" applyAlignment="1">
      <alignment horizontal="center" vertical="center"/>
    </xf>
    <xf numFmtId="165" fontId="3" fillId="0" borderId="1" xfId="0" applyNumberFormat="1" applyFont="1" applyBorder="1"/>
    <xf numFmtId="0" fontId="2" fillId="0" borderId="1" xfId="0" applyFont="1" applyBorder="1" applyAlignment="1">
      <alignment horizontal="center"/>
    </xf>
    <xf numFmtId="0" fontId="2" fillId="0" borderId="0" xfId="0" applyFont="1" applyAlignment="1">
      <alignment horizontal="justify" vertical="center"/>
    </xf>
    <xf numFmtId="0" fontId="2" fillId="0" borderId="1" xfId="0" applyFont="1" applyBorder="1" applyAlignment="1">
      <alignment horizontal="justify" vertical="center"/>
    </xf>
    <xf numFmtId="169" fontId="2" fillId="0" borderId="1" xfId="0" applyNumberFormat="1" applyFont="1" applyBorder="1" applyAlignment="1">
      <alignment vertical="center"/>
    </xf>
    <xf numFmtId="169" fontId="2" fillId="0" borderId="1" xfId="0" applyNumberFormat="1" applyFont="1" applyBorder="1" applyAlignment="1">
      <alignment vertical="center" wrapText="1"/>
    </xf>
    <xf numFmtId="165" fontId="3" fillId="0" borderId="1" xfId="0" applyNumberFormat="1" applyFont="1" applyBorder="1" applyAlignment="1">
      <alignment horizontal="center"/>
    </xf>
    <xf numFmtId="164" fontId="2" fillId="0" borderId="1" xfId="0" applyNumberFormat="1" applyFont="1" applyBorder="1" applyAlignment="1">
      <alignment horizontal="center"/>
    </xf>
    <xf numFmtId="49" fontId="6" fillId="0" borderId="8" xfId="0" applyNumberFormat="1" applyFont="1" applyBorder="1" applyAlignment="1">
      <alignment horizontal="center" vertical="center" wrapText="1"/>
    </xf>
    <xf numFmtId="0" fontId="2" fillId="0" borderId="9" xfId="0" applyFont="1" applyBorder="1" applyAlignment="1">
      <alignment horizontal="center" wrapText="1"/>
    </xf>
    <xf numFmtId="49" fontId="3" fillId="0" borderId="8" xfId="0" applyNumberFormat="1" applyFont="1" applyBorder="1" applyAlignment="1">
      <alignment horizontal="center" vertical="center" wrapText="1"/>
    </xf>
    <xf numFmtId="49" fontId="5" fillId="0" borderId="8" xfId="0" applyNumberFormat="1" applyFont="1" applyBorder="1" applyAlignment="1">
      <alignment vertical="center" wrapText="1"/>
    </xf>
    <xf numFmtId="49" fontId="5" fillId="0" borderId="1" xfId="0" applyNumberFormat="1" applyFont="1" applyBorder="1" applyAlignment="1">
      <alignment vertical="center" wrapText="1"/>
    </xf>
    <xf numFmtId="49" fontId="5" fillId="0" borderId="10" xfId="0" applyNumberFormat="1" applyFont="1" applyBorder="1" applyAlignment="1">
      <alignment vertical="center" wrapText="1"/>
    </xf>
    <xf numFmtId="49" fontId="5" fillId="0" borderId="9" xfId="0" applyNumberFormat="1" applyFont="1" applyBorder="1" applyAlignment="1">
      <alignment vertical="center" wrapText="1"/>
    </xf>
    <xf numFmtId="49" fontId="2" fillId="2" borderId="8" xfId="0" applyNumberFormat="1" applyFont="1" applyFill="1" applyBorder="1" applyAlignment="1">
      <alignment horizontal="center" vertical="center"/>
    </xf>
    <xf numFmtId="0" fontId="4" fillId="0" borderId="1" xfId="0" applyFont="1" applyBorder="1" applyAlignment="1">
      <alignment horizontal="center" wrapText="1"/>
    </xf>
    <xf numFmtId="171" fontId="2" fillId="0" borderId="1" xfId="0" applyNumberFormat="1" applyFont="1" applyBorder="1" applyAlignment="1">
      <alignment horizontal="center" vertical="center"/>
    </xf>
    <xf numFmtId="171" fontId="2" fillId="0" borderId="1" xfId="0" applyNumberFormat="1" applyFont="1" applyBorder="1" applyAlignment="1">
      <alignment horizontal="center" vertical="center" wrapText="1"/>
    </xf>
    <xf numFmtId="171" fontId="2" fillId="0" borderId="6" xfId="0" applyNumberFormat="1" applyFont="1" applyBorder="1" applyAlignment="1">
      <alignment horizontal="center" vertical="center"/>
    </xf>
    <xf numFmtId="171" fontId="2" fillId="0" borderId="8" xfId="0" applyNumberFormat="1" applyFont="1" applyBorder="1" applyAlignment="1">
      <alignment horizontal="center" vertical="center"/>
    </xf>
    <xf numFmtId="171" fontId="2" fillId="0" borderId="10" xfId="0" applyNumberFormat="1" applyFont="1" applyBorder="1" applyAlignment="1">
      <alignment horizontal="center" vertical="center"/>
    </xf>
    <xf numFmtId="0" fontId="2" fillId="0" borderId="9" xfId="0" applyFont="1" applyBorder="1" applyAlignment="1">
      <alignment horizontal="center" vertical="center" wrapText="1"/>
    </xf>
    <xf numFmtId="171" fontId="3" fillId="0" borderId="1" xfId="0" applyNumberFormat="1" applyFont="1" applyBorder="1" applyAlignment="1">
      <alignment horizontal="center" vertical="center"/>
    </xf>
    <xf numFmtId="49" fontId="3" fillId="0" borderId="8" xfId="0" applyNumberFormat="1" applyFont="1" applyBorder="1" applyAlignment="1">
      <alignment horizontal="center" wrapText="1"/>
    </xf>
    <xf numFmtId="0" fontId="3" fillId="0" borderId="8" xfId="0" applyFont="1" applyBorder="1" applyAlignment="1">
      <alignment wrapText="1"/>
    </xf>
    <xf numFmtId="49" fontId="2" fillId="0" borderId="8" xfId="0" applyNumberFormat="1" applyFont="1" applyBorder="1" applyAlignment="1">
      <alignment horizontal="center" vertical="center" wrapText="1"/>
    </xf>
    <xf numFmtId="49" fontId="2" fillId="2" borderId="8" xfId="0" applyNumberFormat="1" applyFont="1" applyFill="1" applyBorder="1" applyAlignment="1">
      <alignment horizontal="center" vertical="center" wrapText="1"/>
    </xf>
    <xf numFmtId="171" fontId="4" fillId="0" borderId="1" xfId="0" applyNumberFormat="1" applyFont="1" applyBorder="1" applyAlignment="1">
      <alignment horizontal="center" vertical="center"/>
    </xf>
    <xf numFmtId="171" fontId="4" fillId="0" borderId="6" xfId="0" applyNumberFormat="1" applyFont="1" applyBorder="1" applyAlignment="1">
      <alignment horizontal="center" vertical="center"/>
    </xf>
    <xf numFmtId="171" fontId="4" fillId="0" borderId="10" xfId="0" applyNumberFormat="1" applyFont="1" applyBorder="1" applyAlignment="1">
      <alignment horizontal="center" vertical="center"/>
    </xf>
    <xf numFmtId="0" fontId="2" fillId="0" borderId="9" xfId="0" applyFont="1" applyBorder="1"/>
    <xf numFmtId="49" fontId="2" fillId="0" borderId="8"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wrapText="1"/>
    </xf>
    <xf numFmtId="171" fontId="3" fillId="0" borderId="8" xfId="0" applyNumberFormat="1" applyFont="1" applyBorder="1" applyAlignment="1">
      <alignment vertical="center" wrapText="1"/>
    </xf>
    <xf numFmtId="0" fontId="2" fillId="0" borderId="10" xfId="0" applyFont="1" applyBorder="1"/>
    <xf numFmtId="171" fontId="2" fillId="2" borderId="9" xfId="0" applyNumberFormat="1" applyFont="1" applyFill="1" applyBorder="1" applyAlignment="1">
      <alignment horizontal="center" vertical="center"/>
    </xf>
    <xf numFmtId="0" fontId="2" fillId="0" borderId="2" xfId="0" applyFont="1" applyBorder="1" applyAlignment="1">
      <alignment horizontal="center" vertical="top" wrapText="1"/>
    </xf>
    <xf numFmtId="49" fontId="5" fillId="0" borderId="8"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171" fontId="4" fillId="0" borderId="1" xfId="0" applyNumberFormat="1" applyFont="1" applyBorder="1" applyAlignment="1">
      <alignment horizontal="center" vertical="center" wrapText="1"/>
    </xf>
    <xf numFmtId="171" fontId="4" fillId="0" borderId="6" xfId="0" applyNumberFormat="1" applyFont="1" applyBorder="1" applyAlignment="1">
      <alignment horizontal="center" vertical="center" wrapText="1"/>
    </xf>
    <xf numFmtId="171" fontId="4" fillId="0" borderId="8" xfId="0" applyNumberFormat="1" applyFont="1" applyBorder="1" applyAlignment="1">
      <alignment horizontal="center" vertical="center" wrapText="1"/>
    </xf>
    <xf numFmtId="171" fontId="4" fillId="0" borderId="10" xfId="0" applyNumberFormat="1" applyFont="1" applyBorder="1" applyAlignment="1">
      <alignment horizontal="center"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171" fontId="2" fillId="0" borderId="6" xfId="0" applyNumberFormat="1" applyFont="1" applyBorder="1" applyAlignment="1">
      <alignment horizontal="center" vertical="center" wrapText="1"/>
    </xf>
    <xf numFmtId="171" fontId="2" fillId="0" borderId="8" xfId="0" applyNumberFormat="1" applyFont="1" applyBorder="1" applyAlignment="1">
      <alignment horizontal="center" vertical="center" wrapText="1"/>
    </xf>
    <xf numFmtId="171" fontId="2" fillId="0" borderId="10" xfId="0" applyNumberFormat="1" applyFont="1" applyBorder="1" applyAlignment="1">
      <alignment horizontal="center" vertical="center" wrapText="1"/>
    </xf>
    <xf numFmtId="49" fontId="4" fillId="2" borderId="8" xfId="0" applyNumberFormat="1" applyFont="1" applyFill="1" applyBorder="1" applyAlignment="1">
      <alignment horizontal="center" vertical="center"/>
    </xf>
    <xf numFmtId="49" fontId="4" fillId="0" borderId="8" xfId="0" applyNumberFormat="1" applyFont="1" applyBorder="1" applyAlignment="1">
      <alignment horizontal="center" vertical="center"/>
    </xf>
    <xf numFmtId="0" fontId="2" fillId="0" borderId="6" xfId="0" applyFont="1" applyBorder="1"/>
    <xf numFmtId="0" fontId="2" fillId="0" borderId="8" xfId="0" applyFont="1" applyBorder="1"/>
    <xf numFmtId="171" fontId="3" fillId="0" borderId="1" xfId="0" applyNumberFormat="1" applyFont="1" applyBorder="1" applyAlignment="1">
      <alignment vertical="center" wrapText="1"/>
    </xf>
    <xf numFmtId="0" fontId="5" fillId="0" borderId="6" xfId="0" applyFont="1" applyBorder="1" applyAlignment="1">
      <alignment vertical="center" wrapText="1"/>
    </xf>
    <xf numFmtId="49" fontId="4" fillId="0" borderId="11" xfId="0" applyNumberFormat="1" applyFont="1" applyBorder="1" applyAlignment="1">
      <alignment horizontal="center" vertical="center"/>
    </xf>
    <xf numFmtId="0" fontId="2" fillId="0" borderId="12" xfId="0" applyFont="1" applyBorder="1" applyAlignment="1">
      <alignment horizontal="center" vertical="top" wrapText="1"/>
    </xf>
    <xf numFmtId="171" fontId="2" fillId="0" borderId="12" xfId="0" applyNumberFormat="1" applyFont="1" applyBorder="1" applyAlignment="1">
      <alignment horizontal="center" vertical="center" wrapText="1"/>
    </xf>
    <xf numFmtId="171" fontId="4" fillId="0" borderId="12" xfId="0" applyNumberFormat="1" applyFont="1" applyBorder="1" applyAlignment="1">
      <alignment horizontal="center" vertical="center"/>
    </xf>
    <xf numFmtId="171" fontId="2" fillId="0" borderId="13" xfId="0" applyNumberFormat="1" applyFont="1" applyBorder="1" applyAlignment="1">
      <alignment horizontal="center" vertical="center" wrapText="1"/>
    </xf>
    <xf numFmtId="171" fontId="2" fillId="0" borderId="11" xfId="0" applyNumberFormat="1" applyFont="1" applyBorder="1" applyAlignment="1">
      <alignment horizontal="center" vertical="center" wrapText="1"/>
    </xf>
    <xf numFmtId="171" fontId="2" fillId="0" borderId="14" xfId="0" applyNumberFormat="1" applyFont="1" applyBorder="1" applyAlignment="1">
      <alignment horizontal="center" vertical="center" wrapText="1"/>
    </xf>
    <xf numFmtId="171" fontId="3" fillId="0" borderId="12" xfId="0" applyNumberFormat="1" applyFont="1" applyBorder="1" applyAlignment="1">
      <alignment horizontal="center" vertical="center" wrapText="1"/>
    </xf>
    <xf numFmtId="171" fontId="3" fillId="0" borderId="1" xfId="0" applyNumberFormat="1" applyFont="1" applyBorder="1"/>
    <xf numFmtId="0" fontId="5" fillId="0" borderId="1" xfId="0" applyFont="1" applyBorder="1" applyAlignment="1">
      <alignment horizontal="center" vertical="center" wrapText="1"/>
    </xf>
    <xf numFmtId="165" fontId="5"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165" fontId="4" fillId="0" borderId="1" xfId="1" applyNumberFormat="1" applyFont="1" applyBorder="1" applyAlignment="1" applyProtection="1">
      <alignment horizontal="center" vertical="center" wrapText="1"/>
    </xf>
    <xf numFmtId="0" fontId="2" fillId="0" borderId="6" xfId="0" applyFont="1" applyBorder="1" applyAlignment="1">
      <alignment horizontal="center" vertical="center" wrapText="1"/>
    </xf>
    <xf numFmtId="165" fontId="2" fillId="0" borderId="2" xfId="0" applyNumberFormat="1" applyFont="1" applyBorder="1" applyAlignment="1">
      <alignment vertical="center"/>
    </xf>
    <xf numFmtId="0" fontId="4" fillId="0" borderId="15" xfId="0" applyFont="1" applyBorder="1" applyAlignment="1">
      <alignment horizontal="center" vertical="top" wrapText="1"/>
    </xf>
    <xf numFmtId="0" fontId="4" fillId="0" borderId="10" xfId="0" applyFont="1" applyBorder="1" applyAlignment="1">
      <alignment horizontal="center" vertical="top" wrapText="1"/>
    </xf>
    <xf numFmtId="0" fontId="4" fillId="0" borderId="16" xfId="0" applyFont="1" applyBorder="1" applyAlignment="1">
      <alignment horizontal="center" vertical="top" wrapText="1"/>
    </xf>
    <xf numFmtId="0" fontId="2" fillId="0" borderId="9" xfId="0" applyFont="1" applyBorder="1" applyAlignment="1">
      <alignment horizontal="center" vertical="top" wrapText="1"/>
    </xf>
    <xf numFmtId="167" fontId="2" fillId="0" borderId="2" xfId="0" applyNumberFormat="1" applyFont="1" applyBorder="1" applyAlignment="1">
      <alignment vertical="center"/>
    </xf>
    <xf numFmtId="167" fontId="4"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top" wrapText="1"/>
    </xf>
    <xf numFmtId="164" fontId="4" fillId="0" borderId="1" xfId="0" applyNumberFormat="1" applyFont="1" applyBorder="1" applyAlignment="1">
      <alignment horizontal="center" vertical="top" wrapText="1"/>
    </xf>
    <xf numFmtId="167" fontId="4" fillId="0" borderId="1" xfId="0" applyNumberFormat="1" applyFont="1" applyBorder="1" applyAlignment="1">
      <alignment horizontal="center" vertical="top" wrapText="1"/>
    </xf>
    <xf numFmtId="165" fontId="5"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5" fontId="4" fillId="0" borderId="2" xfId="0" applyNumberFormat="1" applyFont="1" applyBorder="1" applyAlignment="1">
      <alignment horizontal="center" vertical="center" wrapText="1"/>
    </xf>
    <xf numFmtId="167" fontId="4" fillId="0" borderId="2" xfId="0" applyNumberFormat="1" applyFont="1" applyBorder="1" applyAlignment="1">
      <alignment horizontal="center" vertical="center" wrapText="1"/>
    </xf>
    <xf numFmtId="165" fontId="3" fillId="0" borderId="2" xfId="0" applyNumberFormat="1" applyFont="1" applyBorder="1"/>
    <xf numFmtId="0" fontId="2" fillId="0" borderId="2" xfId="0" applyFont="1" applyBorder="1" applyAlignment="1">
      <alignment horizontal="center" vertical="center" wrapText="1"/>
    </xf>
    <xf numFmtId="49" fontId="2" fillId="0" borderId="6" xfId="0" applyNumberFormat="1" applyFont="1" applyBorder="1" applyAlignment="1">
      <alignment horizontal="center"/>
    </xf>
    <xf numFmtId="165" fontId="5" fillId="0" borderId="1" xfId="1" applyNumberFormat="1" applyFont="1" applyBorder="1" applyAlignment="1" applyProtection="1">
      <alignment horizontal="center" vertical="center" wrapText="1"/>
    </xf>
    <xf numFmtId="0" fontId="2" fillId="0" borderId="4" xfId="0" applyFont="1" applyBorder="1"/>
    <xf numFmtId="165" fontId="4" fillId="0" borderId="1" xfId="0" applyNumberFormat="1" applyFont="1" applyBorder="1" applyAlignment="1">
      <alignment vertical="center" wrapText="1"/>
    </xf>
    <xf numFmtId="165" fontId="4" fillId="0" borderId="1" xfId="0" applyNumberFormat="1" applyFont="1" applyBorder="1" applyAlignment="1">
      <alignment horizontal="center" vertical="top" wrapText="1"/>
    </xf>
    <xf numFmtId="0" fontId="4" fillId="0" borderId="1" xfId="0" applyFont="1" applyBorder="1" applyAlignment="1">
      <alignment vertical="top" wrapText="1"/>
    </xf>
    <xf numFmtId="0" fontId="2" fillId="0" borderId="7" xfId="0" applyFont="1" applyBorder="1"/>
    <xf numFmtId="165" fontId="5" fillId="0" borderId="17" xfId="0" applyNumberFormat="1" applyFont="1" applyBorder="1" applyAlignment="1">
      <alignment horizontal="center" vertical="center" wrapText="1"/>
    </xf>
    <xf numFmtId="165" fontId="4" fillId="0" borderId="18" xfId="0" applyNumberFormat="1" applyFont="1" applyBorder="1" applyAlignment="1">
      <alignment horizontal="center" vertical="center" wrapText="1"/>
    </xf>
    <xf numFmtId="165" fontId="5" fillId="0" borderId="19" xfId="0" applyNumberFormat="1" applyFont="1" applyBorder="1" applyAlignment="1">
      <alignment horizontal="center" vertical="center" wrapText="1"/>
    </xf>
    <xf numFmtId="165" fontId="4" fillId="0" borderId="20" xfId="0" applyNumberFormat="1" applyFont="1" applyBorder="1" applyAlignment="1">
      <alignment horizontal="center" vertical="center" wrapText="1"/>
    </xf>
    <xf numFmtId="165" fontId="4" fillId="0" borderId="0" xfId="0" applyNumberFormat="1" applyFont="1" applyBorder="1" applyAlignment="1">
      <alignment horizontal="center" vertical="center" wrapText="1"/>
    </xf>
    <xf numFmtId="165" fontId="4" fillId="0" borderId="17"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165" fontId="4" fillId="0" borderId="22" xfId="0" applyNumberFormat="1" applyFont="1" applyBorder="1" applyAlignment="1">
      <alignment horizontal="center" vertical="center" wrapText="1"/>
    </xf>
    <xf numFmtId="165" fontId="4" fillId="0" borderId="23" xfId="0" applyNumberFormat="1" applyFont="1" applyBorder="1" applyAlignment="1">
      <alignment horizontal="center" vertical="center" wrapText="1"/>
    </xf>
    <xf numFmtId="165" fontId="5" fillId="0" borderId="24" xfId="0" applyNumberFormat="1" applyFont="1" applyBorder="1" applyAlignment="1">
      <alignment horizontal="center" vertical="center" wrapText="1"/>
    </xf>
    <xf numFmtId="165" fontId="4" fillId="0" borderId="24" xfId="0" applyNumberFormat="1" applyFont="1" applyBorder="1" applyAlignment="1">
      <alignment horizontal="center" vertical="center" wrapText="1"/>
    </xf>
    <xf numFmtId="165" fontId="4" fillId="0" borderId="25" xfId="0" applyNumberFormat="1" applyFont="1" applyBorder="1" applyAlignment="1">
      <alignment horizontal="center" vertical="center" wrapText="1"/>
    </xf>
    <xf numFmtId="165" fontId="5" fillId="0" borderId="25" xfId="0" applyNumberFormat="1" applyFont="1" applyBorder="1" applyAlignment="1">
      <alignment horizontal="center" vertical="center" wrapText="1"/>
    </xf>
    <xf numFmtId="165" fontId="4" fillId="0" borderId="26" xfId="0" applyNumberFormat="1" applyFont="1" applyBorder="1" applyAlignment="1">
      <alignment horizontal="center" vertical="center" wrapText="1"/>
    </xf>
    <xf numFmtId="167" fontId="5" fillId="0" borderId="2" xfId="0" applyNumberFormat="1" applyFont="1" applyBorder="1" applyAlignment="1">
      <alignment horizontal="center" vertical="center" wrapText="1"/>
    </xf>
    <xf numFmtId="165" fontId="4" fillId="0" borderId="27"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64" fontId="4" fillId="0" borderId="28" xfId="0" applyNumberFormat="1" applyFont="1" applyBorder="1" applyAlignment="1">
      <alignment horizontal="center" vertical="center" wrapText="1"/>
    </xf>
    <xf numFmtId="173" fontId="4" fillId="0" borderId="17" xfId="0" applyNumberFormat="1" applyFont="1" applyBorder="1" applyAlignment="1">
      <alignment horizontal="center" vertical="center" wrapText="1"/>
    </xf>
    <xf numFmtId="165" fontId="4" fillId="0" borderId="29" xfId="0" applyNumberFormat="1" applyFont="1" applyBorder="1" applyAlignment="1">
      <alignment horizontal="center" vertical="center" wrapText="1"/>
    </xf>
    <xf numFmtId="165" fontId="4" fillId="0" borderId="7"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173" fontId="4" fillId="0" borderId="7" xfId="0" applyNumberFormat="1" applyFont="1" applyBorder="1" applyAlignment="1">
      <alignment horizontal="center" vertical="center" wrapText="1"/>
    </xf>
    <xf numFmtId="168" fontId="4" fillId="0" borderId="17" xfId="0" applyNumberFormat="1" applyFont="1" applyBorder="1" applyAlignment="1">
      <alignment horizontal="center" vertical="center" wrapText="1"/>
    </xf>
    <xf numFmtId="164" fontId="4" fillId="0" borderId="27" xfId="0" applyNumberFormat="1" applyFont="1" applyBorder="1" applyAlignment="1">
      <alignment horizontal="center" vertical="center" wrapText="1"/>
    </xf>
    <xf numFmtId="164" fontId="4" fillId="0" borderId="0" xfId="0" applyNumberFormat="1" applyFont="1" applyBorder="1" applyAlignment="1">
      <alignment horizontal="center" vertical="center" wrapText="1"/>
    </xf>
    <xf numFmtId="173" fontId="4" fillId="0" borderId="27" xfId="0" applyNumberFormat="1" applyFont="1" applyBorder="1" applyAlignment="1">
      <alignment horizontal="center" vertical="center" wrapText="1"/>
    </xf>
    <xf numFmtId="165" fontId="4" fillId="0" borderId="30" xfId="0" applyNumberFormat="1" applyFont="1" applyBorder="1" applyAlignment="1">
      <alignment horizontal="center" vertical="center" wrapText="1"/>
    </xf>
    <xf numFmtId="0" fontId="4" fillId="0" borderId="6" xfId="0" applyFont="1" applyBorder="1" applyAlignment="1">
      <alignment horizontal="center" vertical="center" wrapText="1"/>
    </xf>
    <xf numFmtId="165" fontId="2" fillId="0" borderId="17"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173" fontId="4" fillId="0" borderId="23" xfId="0" applyNumberFormat="1" applyFont="1" applyBorder="1" applyAlignment="1">
      <alignment horizontal="center" vertical="center" wrapText="1"/>
    </xf>
    <xf numFmtId="164" fontId="3" fillId="0" borderId="1" xfId="0" applyNumberFormat="1" applyFont="1" applyBorder="1"/>
    <xf numFmtId="171" fontId="4" fillId="0" borderId="31" xfId="0" applyNumberFormat="1" applyFont="1" applyBorder="1" applyAlignment="1">
      <alignment horizontal="center" vertical="center" wrapText="1"/>
    </xf>
    <xf numFmtId="171" fontId="4" fillId="0" borderId="27" xfId="0" applyNumberFormat="1" applyFont="1" applyBorder="1" applyAlignment="1">
      <alignment horizontal="center" vertical="center" wrapText="1"/>
    </xf>
    <xf numFmtId="168" fontId="4" fillId="0" borderId="29" xfId="0" applyNumberFormat="1" applyFont="1" applyBorder="1" applyAlignment="1">
      <alignment horizontal="center" vertical="center" wrapText="1"/>
    </xf>
    <xf numFmtId="171" fontId="4" fillId="0" borderId="22" xfId="0" applyNumberFormat="1" applyFont="1" applyBorder="1" applyAlignment="1">
      <alignment horizontal="center" vertical="center" wrapText="1"/>
    </xf>
    <xf numFmtId="171" fontId="4" fillId="0" borderId="17" xfId="0" applyNumberFormat="1" applyFont="1" applyBorder="1" applyAlignment="1">
      <alignment horizontal="center" vertical="center" wrapText="1"/>
    </xf>
    <xf numFmtId="171" fontId="4" fillId="0" borderId="21" xfId="0" applyNumberFormat="1" applyFont="1" applyBorder="1" applyAlignment="1">
      <alignment horizontal="center" vertical="center" wrapText="1"/>
    </xf>
    <xf numFmtId="168" fontId="4" fillId="0" borderId="18" xfId="0" applyNumberFormat="1" applyFont="1" applyBorder="1" applyAlignment="1">
      <alignment horizontal="center" vertical="center" wrapText="1"/>
    </xf>
    <xf numFmtId="171" fontId="4" fillId="0" borderId="29" xfId="0" applyNumberFormat="1" applyFont="1" applyBorder="1" applyAlignment="1">
      <alignment horizontal="center" vertical="center" wrapText="1"/>
    </xf>
    <xf numFmtId="171" fontId="4" fillId="0" borderId="32" xfId="0" applyNumberFormat="1" applyFont="1" applyBorder="1" applyAlignment="1">
      <alignment horizontal="center" vertical="center" wrapText="1"/>
    </xf>
    <xf numFmtId="164" fontId="4" fillId="0" borderId="21" xfId="0" applyNumberFormat="1" applyFont="1" applyBorder="1" applyAlignment="1">
      <alignment horizontal="center" vertical="center" wrapText="1"/>
    </xf>
    <xf numFmtId="173" fontId="4" fillId="0" borderId="21" xfId="0" applyNumberFormat="1" applyFont="1" applyBorder="1" applyAlignment="1">
      <alignment horizontal="center" vertical="center" wrapText="1"/>
    </xf>
    <xf numFmtId="168" fontId="4" fillId="0" borderId="33" xfId="0" applyNumberFormat="1" applyFont="1" applyBorder="1" applyAlignment="1">
      <alignment horizontal="center" vertical="center" wrapText="1"/>
    </xf>
    <xf numFmtId="164" fontId="4" fillId="0" borderId="34" xfId="0" applyNumberFormat="1" applyFont="1" applyBorder="1" applyAlignment="1">
      <alignment horizontal="center" vertical="center" wrapText="1"/>
    </xf>
    <xf numFmtId="173" fontId="4" fillId="0" borderId="34" xfId="0" applyNumberFormat="1" applyFont="1" applyBorder="1" applyAlignment="1">
      <alignment horizontal="center" vertical="center" wrapText="1"/>
    </xf>
    <xf numFmtId="164" fontId="4" fillId="0" borderId="22" xfId="0" applyNumberFormat="1" applyFont="1" applyBorder="1" applyAlignment="1">
      <alignment horizontal="center" vertical="center" wrapText="1"/>
    </xf>
    <xf numFmtId="173" fontId="4" fillId="0" borderId="22" xfId="0" applyNumberFormat="1" applyFont="1" applyBorder="1" applyAlignment="1">
      <alignment horizontal="center" vertical="center" wrapText="1"/>
    </xf>
    <xf numFmtId="164" fontId="4" fillId="0" borderId="31" xfId="0" applyNumberFormat="1" applyFont="1" applyBorder="1" applyAlignment="1">
      <alignment horizontal="center" vertical="center" wrapText="1"/>
    </xf>
    <xf numFmtId="173" fontId="4" fillId="0" borderId="31" xfId="0" applyNumberFormat="1" applyFont="1" applyBorder="1" applyAlignment="1">
      <alignment horizontal="center" vertical="center" wrapText="1"/>
    </xf>
    <xf numFmtId="171" fontId="5" fillId="0" borderId="21" xfId="0" applyNumberFormat="1" applyFont="1" applyBorder="1" applyAlignment="1">
      <alignment horizontal="center" vertical="center" wrapText="1"/>
    </xf>
    <xf numFmtId="173" fontId="4" fillId="0" borderId="28" xfId="0" applyNumberFormat="1" applyFont="1" applyBorder="1" applyAlignment="1">
      <alignment horizontal="center" vertical="center" wrapText="1"/>
    </xf>
    <xf numFmtId="171" fontId="4" fillId="0" borderId="28" xfId="0" applyNumberFormat="1" applyFont="1" applyBorder="1" applyAlignment="1">
      <alignment horizontal="center" vertical="center" wrapText="1"/>
    </xf>
    <xf numFmtId="171" fontId="4" fillId="0" borderId="35" xfId="0" applyNumberFormat="1" applyFont="1" applyBorder="1" applyAlignment="1">
      <alignment horizontal="center" vertical="center" wrapText="1"/>
    </xf>
    <xf numFmtId="167" fontId="5" fillId="0" borderId="23" xfId="0" applyNumberFormat="1" applyFont="1" applyBorder="1" applyAlignment="1">
      <alignment horizontal="center" vertical="center" wrapText="1"/>
    </xf>
    <xf numFmtId="167" fontId="5" fillId="0" borderId="35" xfId="0" applyNumberFormat="1" applyFont="1" applyBorder="1" applyAlignment="1">
      <alignment horizontal="center" vertical="center" wrapText="1"/>
    </xf>
    <xf numFmtId="167" fontId="4" fillId="0" borderId="31" xfId="0" applyNumberFormat="1" applyFont="1" applyBorder="1" applyAlignment="1">
      <alignment horizontal="center" vertical="center" wrapText="1"/>
    </xf>
    <xf numFmtId="167" fontId="4" fillId="0" borderId="4" xfId="0" applyNumberFormat="1" applyFont="1" applyBorder="1" applyAlignment="1">
      <alignment horizontal="center" vertical="center" wrapText="1"/>
    </xf>
    <xf numFmtId="167" fontId="4" fillId="0" borderId="36" xfId="0" applyNumberFormat="1" applyFont="1" applyBorder="1" applyAlignment="1">
      <alignment horizontal="center" vertical="center" wrapText="1"/>
    </xf>
    <xf numFmtId="167" fontId="4" fillId="0" borderId="37" xfId="0" applyNumberFormat="1" applyFont="1" applyBorder="1" applyAlignment="1">
      <alignment horizontal="center" vertical="center" wrapText="1"/>
    </xf>
    <xf numFmtId="167" fontId="4" fillId="0" borderId="38" xfId="0" applyNumberFormat="1" applyFont="1" applyBorder="1" applyAlignment="1">
      <alignment horizontal="center" vertical="center" wrapText="1"/>
    </xf>
    <xf numFmtId="164" fontId="4" fillId="0" borderId="36" xfId="0" applyNumberFormat="1" applyFont="1" applyBorder="1" applyAlignment="1">
      <alignment horizontal="center" vertical="center" wrapText="1"/>
    </xf>
    <xf numFmtId="167" fontId="4" fillId="0" borderId="39" xfId="0" applyNumberFormat="1" applyFont="1" applyBorder="1" applyAlignment="1">
      <alignment horizontal="center" vertical="center" wrapText="1"/>
    </xf>
    <xf numFmtId="167" fontId="4" fillId="0" borderId="5" xfId="0" applyNumberFormat="1" applyFont="1" applyBorder="1" applyAlignment="1">
      <alignment horizontal="center" vertical="center" wrapText="1"/>
    </xf>
    <xf numFmtId="167" fontId="4" fillId="0" borderId="40" xfId="0" applyNumberFormat="1" applyFont="1" applyBorder="1" applyAlignment="1">
      <alignment horizontal="center" vertical="center" wrapText="1"/>
    </xf>
    <xf numFmtId="167" fontId="4" fillId="0" borderId="0" xfId="0" applyNumberFormat="1" applyFont="1" applyBorder="1" applyAlignment="1">
      <alignment horizontal="center" vertical="center" wrapText="1"/>
    </xf>
    <xf numFmtId="167" fontId="4" fillId="0" borderId="41"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165" fontId="2" fillId="0" borderId="2" xfId="0" applyNumberFormat="1" applyFont="1" applyBorder="1"/>
    <xf numFmtId="167" fontId="4" fillId="0" borderId="6" xfId="0" applyNumberFormat="1" applyFont="1" applyBorder="1" applyAlignment="1">
      <alignment horizontal="center" vertical="center" wrapText="1"/>
    </xf>
    <xf numFmtId="167" fontId="4" fillId="0" borderId="9" xfId="0" applyNumberFormat="1" applyFont="1" applyBorder="1" applyAlignment="1">
      <alignment horizontal="center" vertical="center" wrapText="1"/>
    </xf>
    <xf numFmtId="49" fontId="4" fillId="0" borderId="1" xfId="0" applyNumberFormat="1" applyFont="1" applyBorder="1" applyAlignment="1">
      <alignment horizontal="center" vertical="top" wrapText="1"/>
    </xf>
    <xf numFmtId="167" fontId="4" fillId="0" borderId="32" xfId="0" applyNumberFormat="1" applyFont="1" applyBorder="1" applyAlignment="1">
      <alignment horizontal="center" vertical="center" wrapText="1"/>
    </xf>
    <xf numFmtId="167" fontId="4" fillId="0" borderId="42" xfId="0" applyNumberFormat="1" applyFont="1" applyBorder="1" applyAlignment="1">
      <alignment horizontal="center" vertical="center" wrapText="1"/>
    </xf>
    <xf numFmtId="164" fontId="4" fillId="0" borderId="42" xfId="0" applyNumberFormat="1" applyFont="1" applyBorder="1" applyAlignment="1">
      <alignment horizontal="center" vertical="center" wrapText="1"/>
    </xf>
    <xf numFmtId="167" fontId="4" fillId="0" borderId="35" xfId="0" applyNumberFormat="1" applyFont="1" applyBorder="1" applyAlignment="1">
      <alignment horizontal="center" vertical="center" wrapText="1"/>
    </xf>
    <xf numFmtId="167" fontId="4" fillId="0" borderId="27" xfId="0" applyNumberFormat="1" applyFont="1" applyBorder="1" applyAlignment="1">
      <alignment horizontal="center" vertical="center" wrapText="1"/>
    </xf>
    <xf numFmtId="167" fontId="5" fillId="0" borderId="1" xfId="1" applyNumberFormat="1" applyFont="1" applyBorder="1" applyAlignment="1" applyProtection="1">
      <alignment horizontal="left" vertical="center" wrapText="1"/>
    </xf>
    <xf numFmtId="167" fontId="4" fillId="0" borderId="17" xfId="0" applyNumberFormat="1" applyFont="1" applyBorder="1" applyAlignment="1">
      <alignment horizontal="center" vertical="center" wrapText="1"/>
    </xf>
    <xf numFmtId="167" fontId="4" fillId="0" borderId="7" xfId="0" applyNumberFormat="1" applyFont="1" applyBorder="1" applyAlignment="1">
      <alignment horizontal="center" vertical="center" wrapText="1"/>
    </xf>
    <xf numFmtId="165" fontId="4" fillId="0" borderId="33" xfId="0" applyNumberFormat="1" applyFont="1" applyBorder="1" applyAlignment="1">
      <alignment horizontal="center" vertical="center" wrapText="1"/>
    </xf>
    <xf numFmtId="0" fontId="4" fillId="0" borderId="17" xfId="0" applyFont="1" applyBorder="1" applyAlignment="1">
      <alignment horizontal="center" vertical="top" wrapText="1"/>
    </xf>
    <xf numFmtId="49" fontId="4" fillId="0" borderId="1" xfId="2" applyNumberFormat="1" applyFont="1" applyBorder="1" applyAlignment="1" applyProtection="1">
      <alignment horizontal="center" vertical="top" wrapText="1"/>
    </xf>
    <xf numFmtId="167" fontId="2" fillId="0" borderId="27" xfId="0" applyNumberFormat="1" applyFont="1" applyBorder="1" applyAlignment="1">
      <alignment horizontal="center" vertical="center" wrapText="1"/>
    </xf>
    <xf numFmtId="167" fontId="4" fillId="0" borderId="34" xfId="0" applyNumberFormat="1" applyFont="1" applyBorder="1" applyAlignment="1">
      <alignment horizontal="center" vertical="center" wrapText="1"/>
    </xf>
    <xf numFmtId="165" fontId="4" fillId="0" borderId="39" xfId="0" applyNumberFormat="1" applyFont="1" applyBorder="1" applyAlignment="1">
      <alignment horizontal="center" vertical="center" wrapText="1"/>
    </xf>
    <xf numFmtId="167" fontId="4" fillId="0" borderId="21" xfId="0" applyNumberFormat="1" applyFont="1" applyBorder="1" applyAlignment="1">
      <alignment horizontal="center" vertical="center" wrapText="1"/>
    </xf>
    <xf numFmtId="165" fontId="4" fillId="0" borderId="38" xfId="0" applyNumberFormat="1" applyFont="1" applyBorder="1" applyAlignment="1">
      <alignment horizontal="center" vertical="center" wrapText="1"/>
    </xf>
    <xf numFmtId="165" fontId="4" fillId="0" borderId="19" xfId="0" applyNumberFormat="1" applyFont="1" applyBorder="1" applyAlignment="1">
      <alignment horizontal="center" vertical="center" wrapText="1"/>
    </xf>
    <xf numFmtId="165" fontId="4" fillId="0" borderId="43" xfId="0" applyNumberFormat="1" applyFont="1" applyBorder="1" applyAlignment="1">
      <alignment horizontal="center" vertical="center" wrapText="1"/>
    </xf>
    <xf numFmtId="165" fontId="4" fillId="0" borderId="6" xfId="0" applyNumberFormat="1" applyFont="1" applyBorder="1" applyAlignment="1">
      <alignment horizontal="center" vertical="center" wrapText="1"/>
    </xf>
    <xf numFmtId="165" fontId="4" fillId="0" borderId="7" xfId="0" applyNumberFormat="1" applyFont="1" applyBorder="1" applyAlignment="1">
      <alignment vertical="center" wrapText="1"/>
    </xf>
    <xf numFmtId="165" fontId="4" fillId="0" borderId="44" xfId="0" applyNumberFormat="1" applyFont="1" applyBorder="1" applyAlignment="1">
      <alignment horizontal="center" vertical="center" wrapText="1"/>
    </xf>
    <xf numFmtId="165" fontId="4" fillId="0" borderId="45" xfId="0" applyNumberFormat="1" applyFont="1" applyBorder="1" applyAlignment="1">
      <alignment horizontal="center" vertical="center" wrapText="1"/>
    </xf>
    <xf numFmtId="165" fontId="4" fillId="0" borderId="29" xfId="0" applyNumberFormat="1" applyFont="1" applyBorder="1" applyAlignment="1">
      <alignment vertical="center" wrapText="1"/>
    </xf>
    <xf numFmtId="165" fontId="5" fillId="0" borderId="45" xfId="0" applyNumberFormat="1" applyFont="1" applyBorder="1" applyAlignment="1">
      <alignment horizontal="center" vertical="center" wrapText="1"/>
    </xf>
    <xf numFmtId="175" fontId="2" fillId="0" borderId="1" xfId="0" applyNumberFormat="1" applyFont="1" applyBorder="1" applyAlignment="1">
      <alignment vertical="center" wrapText="1"/>
    </xf>
    <xf numFmtId="175" fontId="2" fillId="0" borderId="1" xfId="0" applyNumberFormat="1" applyFont="1" applyBorder="1" applyAlignment="1">
      <alignment horizontal="center" wrapText="1"/>
    </xf>
    <xf numFmtId="175" fontId="2" fillId="0" borderId="1" xfId="0" applyNumberFormat="1" applyFont="1" applyBorder="1" applyAlignment="1">
      <alignment horizontal="center" vertical="center"/>
    </xf>
    <xf numFmtId="175" fontId="2" fillId="0" borderId="1" xfId="0" applyNumberFormat="1" applyFont="1" applyBorder="1" applyAlignment="1">
      <alignment horizontal="center" vertical="top" wrapText="1"/>
    </xf>
    <xf numFmtId="175" fontId="3" fillId="0" borderId="1" xfId="0" applyNumberFormat="1" applyFont="1" applyBorder="1" applyAlignment="1">
      <alignment wrapText="1"/>
    </xf>
    <xf numFmtId="175" fontId="3" fillId="0" borderId="1" xfId="0" applyNumberFormat="1" applyFont="1" applyBorder="1" applyAlignment="1">
      <alignment horizontal="center" vertical="center"/>
    </xf>
    <xf numFmtId="175" fontId="2" fillId="0" borderId="9" xfId="0" applyNumberFormat="1" applyFont="1" applyBorder="1" applyAlignment="1">
      <alignment horizontal="center" vertical="top" wrapText="1"/>
    </xf>
    <xf numFmtId="49" fontId="2" fillId="0" borderId="4" xfId="0" applyNumberFormat="1" applyFont="1" applyBorder="1" applyAlignment="1">
      <alignment horizontal="center" vertical="center"/>
    </xf>
    <xf numFmtId="175" fontId="2" fillId="0" borderId="1" xfId="0" applyNumberFormat="1" applyFont="1" applyBorder="1" applyAlignment="1">
      <alignment horizontal="center" vertical="center" wrapText="1"/>
    </xf>
    <xf numFmtId="175" fontId="3" fillId="0" borderId="1" xfId="0" applyNumberFormat="1" applyFont="1" applyBorder="1" applyAlignment="1">
      <alignment horizontal="center" wrapText="1"/>
    </xf>
    <xf numFmtId="175" fontId="2" fillId="0" borderId="1" xfId="0" applyNumberFormat="1" applyFont="1" applyBorder="1" applyAlignment="1">
      <alignment vertical="center"/>
    </xf>
    <xf numFmtId="175" fontId="2" fillId="0" borderId="2" xfId="0" applyNumberFormat="1" applyFont="1" applyBorder="1" applyAlignment="1">
      <alignment horizontal="center" vertical="top" wrapText="1"/>
    </xf>
    <xf numFmtId="175" fontId="3" fillId="0" borderId="1" xfId="0" applyNumberFormat="1" applyFont="1" applyBorder="1" applyAlignment="1">
      <alignment vertical="center"/>
    </xf>
    <xf numFmtId="175" fontId="2" fillId="0" borderId="46" xfId="0" applyNumberFormat="1" applyFont="1" applyBorder="1" applyAlignment="1">
      <alignment horizontal="center" vertical="top" wrapText="1"/>
    </xf>
    <xf numFmtId="175" fontId="3" fillId="0" borderId="1" xfId="0" applyNumberFormat="1" applyFont="1" applyBorder="1" applyAlignment="1">
      <alignment horizontal="center" vertical="top" wrapText="1"/>
    </xf>
    <xf numFmtId="175" fontId="2" fillId="0" borderId="2" xfId="0" applyNumberFormat="1" applyFont="1" applyBorder="1" applyAlignment="1">
      <alignment horizontal="center" vertical="center" wrapText="1"/>
    </xf>
    <xf numFmtId="175" fontId="2" fillId="0" borderId="1" xfId="0" applyNumberFormat="1" applyFont="1" applyBorder="1" applyAlignment="1">
      <alignment wrapText="1"/>
    </xf>
    <xf numFmtId="175" fontId="2" fillId="0" borderId="1" xfId="0" applyNumberFormat="1" applyFont="1" applyBorder="1" applyAlignment="1">
      <alignment vertical="top" wrapText="1"/>
    </xf>
    <xf numFmtId="175" fontId="3" fillId="0" borderId="1" xfId="0" applyNumberFormat="1" applyFont="1" applyBorder="1" applyAlignment="1">
      <alignment vertical="top" wrapText="1"/>
    </xf>
    <xf numFmtId="175" fontId="5" fillId="0" borderId="1" xfId="0" applyNumberFormat="1" applyFont="1" applyBorder="1" applyAlignment="1">
      <alignment horizontal="center" vertical="center"/>
    </xf>
    <xf numFmtId="0" fontId="4" fillId="0" borderId="1" xfId="0" applyFont="1" applyBorder="1"/>
    <xf numFmtId="175" fontId="3" fillId="0" borderId="1" xfId="0" applyNumberFormat="1" applyFont="1" applyBorder="1" applyAlignment="1">
      <alignment vertical="center" wrapText="1"/>
    </xf>
    <xf numFmtId="4" fontId="3" fillId="0" borderId="1" xfId="0" applyNumberFormat="1" applyFont="1" applyBorder="1" applyAlignment="1">
      <alignment horizontal="center" vertical="center" wrapText="1"/>
    </xf>
    <xf numFmtId="2" fontId="3" fillId="0" borderId="1" xfId="0" applyNumberFormat="1" applyFont="1" applyBorder="1" applyAlignment="1">
      <alignment vertical="center"/>
    </xf>
    <xf numFmtId="0" fontId="3" fillId="0" borderId="1" xfId="0" applyFont="1" applyBorder="1" applyAlignment="1">
      <alignment vertical="center"/>
    </xf>
    <xf numFmtId="2" fontId="2" fillId="0" borderId="2" xfId="0" applyNumberFormat="1" applyFont="1" applyBorder="1" applyAlignment="1">
      <alignment horizontal="center" vertical="center" wrapText="1"/>
    </xf>
    <xf numFmtId="165" fontId="2" fillId="0" borderId="2" xfId="0" applyNumberFormat="1" applyFont="1" applyBorder="1" applyAlignment="1">
      <alignment horizontal="center" vertical="center" wrapText="1"/>
    </xf>
    <xf numFmtId="4" fontId="2" fillId="0" borderId="9" xfId="0" applyNumberFormat="1" applyFont="1" applyBorder="1" applyAlignment="1">
      <alignment horizontal="center" vertical="center" wrapText="1"/>
    </xf>
    <xf numFmtId="165" fontId="3" fillId="0" borderId="1" xfId="0" applyNumberFormat="1" applyFont="1" applyBorder="1" applyAlignment="1">
      <alignment vertical="center"/>
    </xf>
    <xf numFmtId="0" fontId="2" fillId="0" borderId="10" xfId="0" applyFont="1" applyBorder="1" applyAlignment="1">
      <alignment horizontal="center" vertical="center"/>
    </xf>
    <xf numFmtId="2" fontId="2" fillId="0" borderId="1" xfId="0" applyNumberFormat="1" applyFont="1" applyBorder="1"/>
    <xf numFmtId="164" fontId="2" fillId="0" borderId="1" xfId="0" applyNumberFormat="1" applyFont="1" applyBorder="1"/>
    <xf numFmtId="4" fontId="2" fillId="0" borderId="6" xfId="0" applyNumberFormat="1" applyFont="1" applyBorder="1" applyAlignment="1">
      <alignment horizontal="center" vertical="center" wrapText="1"/>
    </xf>
    <xf numFmtId="2" fontId="2" fillId="0" borderId="1" xfId="0" applyNumberFormat="1" applyFont="1" applyBorder="1" applyAlignment="1"/>
    <xf numFmtId="2" fontId="2" fillId="0" borderId="6" xfId="0" applyNumberFormat="1" applyFont="1" applyBorder="1" applyAlignment="1">
      <alignment horizontal="center" vertical="center"/>
    </xf>
    <xf numFmtId="2" fontId="3" fillId="0" borderId="1" xfId="0" applyNumberFormat="1" applyFont="1" applyBorder="1"/>
    <xf numFmtId="0" fontId="2" fillId="0" borderId="9" xfId="0" applyFont="1" applyBorder="1" applyAlignment="1">
      <alignment horizontal="center" vertical="center" wrapText="1"/>
    </xf>
    <xf numFmtId="0" fontId="5" fillId="0" borderId="6" xfId="0" applyFont="1" applyBorder="1" applyAlignment="1">
      <alignment horizontal="center" vertical="center" wrapText="1"/>
    </xf>
    <xf numFmtId="49" fontId="3" fillId="2" borderId="8" xfId="0" applyNumberFormat="1" applyFont="1" applyFill="1" applyBorder="1" applyAlignment="1">
      <alignment horizontal="center" vertical="center"/>
    </xf>
    <xf numFmtId="49" fontId="3" fillId="0" borderId="8" xfId="0" applyNumberFormat="1" applyFont="1" applyBorder="1" applyAlignment="1">
      <alignment horizontal="center" vertical="center"/>
    </xf>
    <xf numFmtId="0" fontId="3" fillId="0" borderId="6" xfId="0" applyFont="1" applyBorder="1" applyAlignment="1">
      <alignment horizontal="left" wrapText="1"/>
    </xf>
    <xf numFmtId="2" fontId="2" fillId="2" borderId="9" xfId="0" applyNumberFormat="1" applyFont="1" applyFill="1" applyBorder="1" applyAlignment="1">
      <alignment horizontal="center" vertical="center" wrapText="1"/>
    </xf>
    <xf numFmtId="0" fontId="3" fillId="0" borderId="6" xfId="0" applyFont="1" applyBorder="1" applyAlignment="1">
      <alignment horizontal="left" vertical="center" wrapText="1"/>
    </xf>
    <xf numFmtId="49" fontId="3" fillId="0" borderId="6" xfId="0" applyNumberFormat="1" applyFont="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0" borderId="8"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0" fontId="5" fillId="0" borderId="6" xfId="0" applyFont="1" applyBorder="1" applyAlignment="1">
      <alignment horizontal="left" vertical="center" wrapText="1"/>
    </xf>
    <xf numFmtId="49" fontId="5" fillId="0" borderId="8" xfId="0" applyNumberFormat="1" applyFont="1" applyBorder="1" applyAlignment="1">
      <alignment horizontal="center" vertical="center"/>
    </xf>
    <xf numFmtId="0" fontId="5" fillId="0" borderId="1" xfId="0" applyFont="1" applyBorder="1" applyAlignment="1">
      <alignment horizontal="left" vertical="center" wrapText="1"/>
    </xf>
    <xf numFmtId="49" fontId="5" fillId="0" borderId="11"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xf numFmtId="0" fontId="2" fillId="0" borderId="1" xfId="0" applyFont="1" applyBorder="1" applyAlignment="1">
      <alignment horizontal="center" vertical="center" wrapText="1"/>
    </xf>
    <xf numFmtId="49" fontId="2" fillId="0" borderId="1" xfId="0" applyNumberFormat="1" applyFont="1" applyBorder="1" applyAlignment="1">
      <alignment horizontal="center"/>
    </xf>
    <xf numFmtId="0" fontId="4"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165" fontId="4" fillId="0" borderId="27" xfId="0" applyNumberFormat="1" applyFont="1" applyBorder="1" applyAlignment="1">
      <alignment horizontal="center" vertical="center" wrapText="1"/>
    </xf>
    <xf numFmtId="168" fontId="4" fillId="0" borderId="27"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xf>
    <xf numFmtId="0" fontId="4" fillId="0" borderId="1" xfId="0" applyFont="1" applyBorder="1" applyAlignment="1">
      <alignment horizontal="center" vertical="top" wrapText="1"/>
    </xf>
    <xf numFmtId="49"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top" wrapText="1"/>
    </xf>
    <xf numFmtId="175" fontId="2" fillId="0" borderId="1" xfId="0" applyNumberFormat="1" applyFont="1" applyBorder="1" applyAlignment="1">
      <alignment horizontal="center" vertical="top" wrapText="1"/>
    </xf>
    <xf numFmtId="175" fontId="2" fillId="0" borderId="1" xfId="0" applyNumberFormat="1" applyFont="1" applyBorder="1" applyAlignment="1">
      <alignment horizontal="center" wrapText="1"/>
    </xf>
    <xf numFmtId="175" fontId="3" fillId="0" borderId="1" xfId="0" applyNumberFormat="1" applyFont="1" applyBorder="1" applyAlignment="1">
      <alignment horizontal="center" vertical="center" wrapText="1"/>
    </xf>
    <xf numFmtId="175" fontId="2" fillId="0" borderId="4" xfId="0" applyNumberFormat="1" applyFont="1" applyBorder="1" applyAlignment="1">
      <alignment horizontal="center" vertical="top" wrapText="1"/>
    </xf>
    <xf numFmtId="175" fontId="3" fillId="0" borderId="9" xfId="0" applyNumberFormat="1" applyFont="1" applyBorder="1" applyAlignment="1">
      <alignment horizontal="center" vertical="center"/>
    </xf>
    <xf numFmtId="0" fontId="2" fillId="0" borderId="10" xfId="0" applyFont="1" applyBorder="1" applyAlignment="1">
      <alignment horizontal="center" vertical="center" wrapText="1"/>
    </xf>
    <xf numFmtId="175" fontId="3" fillId="0" borderId="1" xfId="0" applyNumberFormat="1" applyFont="1" applyBorder="1" applyAlignment="1">
      <alignment vertical="center" wrapText="1"/>
    </xf>
    <xf numFmtId="0" fontId="2" fillId="0" borderId="6" xfId="0" applyFont="1" applyBorder="1" applyAlignment="1">
      <alignment horizontal="center" vertical="top" wrapText="1"/>
    </xf>
    <xf numFmtId="175" fontId="3" fillId="0" borderId="1" xfId="0" applyNumberFormat="1" applyFont="1" applyBorder="1" applyAlignment="1">
      <alignment vertical="top" wrapText="1"/>
    </xf>
    <xf numFmtId="49" fontId="2" fillId="0" borderId="0" xfId="0" applyNumberFormat="1" applyFont="1" applyBorder="1" applyAlignment="1">
      <alignment horizontal="center" vertical="center"/>
    </xf>
    <xf numFmtId="0" fontId="2" fillId="0" borderId="0" xfId="0" applyFont="1" applyBorder="1" applyAlignment="1">
      <alignment horizontal="center" vertical="center"/>
    </xf>
  </cellXfs>
  <cellStyles count="4">
    <cellStyle name="Денежный" xfId="2" builtinId="4"/>
    <cellStyle name="Обычный" xfId="0" builtinId="0"/>
    <cellStyle name="Обычный 2" xfId="3"/>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MK733"/>
  <sheetViews>
    <sheetView tabSelected="1" view="pageBreakPreview" zoomScale="65" zoomScaleNormal="50" zoomScalePageLayoutView="65" workbookViewId="0">
      <pane xSplit="1" ySplit="12" topLeftCell="B118" activePane="bottomRight" state="frozen"/>
      <selection pane="topRight" activeCell="B1" sqref="B1"/>
      <selection pane="bottomLeft" activeCell="A118" sqref="A118"/>
      <selection pane="bottomRight" activeCell="P125" sqref="P125"/>
    </sheetView>
  </sheetViews>
  <sheetFormatPr defaultRowHeight="15.75"/>
  <cols>
    <col min="1" max="1" width="9.6640625" style="15" customWidth="1"/>
    <col min="2" max="2" width="29.88671875" style="16" customWidth="1"/>
    <col min="3" max="3" width="15.109375" style="16" customWidth="1"/>
    <col min="4" max="4" width="15.77734375" style="16" customWidth="1"/>
    <col min="5" max="5" width="15.6640625" style="16" customWidth="1"/>
    <col min="6" max="7" width="14.21875" style="16" customWidth="1"/>
    <col min="8" max="10" width="15.109375" style="16" customWidth="1"/>
    <col min="11" max="11" width="14.88671875" style="16" customWidth="1"/>
    <col min="12" max="12" width="14" style="16" customWidth="1"/>
    <col min="13" max="14" width="14.21875" style="16" customWidth="1"/>
    <col min="15" max="16" width="15.109375" style="16" customWidth="1"/>
    <col min="17" max="17" width="24.88671875" style="16" customWidth="1"/>
    <col min="18" max="1023" width="8.6640625" style="16" customWidth="1"/>
    <col min="1024" max="1025" width="9.109375" style="16" customWidth="1"/>
  </cols>
  <sheetData>
    <row r="1" spans="1:17">
      <c r="Q1" s="17" t="s">
        <v>0</v>
      </c>
    </row>
    <row r="2" spans="1:17">
      <c r="Q2" s="17" t="s">
        <v>1</v>
      </c>
    </row>
    <row r="3" spans="1:17">
      <c r="B3" s="18"/>
      <c r="C3" s="18"/>
      <c r="D3" s="18"/>
      <c r="E3" s="18"/>
      <c r="F3" s="18"/>
      <c r="G3" s="18"/>
      <c r="H3" s="18"/>
      <c r="I3" s="18"/>
      <c r="J3" s="18"/>
      <c r="K3" s="18"/>
      <c r="L3" s="18"/>
      <c r="M3" s="18"/>
      <c r="N3" s="18"/>
      <c r="O3" s="18"/>
      <c r="P3" s="18"/>
      <c r="Q3" s="17" t="s">
        <v>2</v>
      </c>
    </row>
    <row r="4" spans="1:17">
      <c r="B4" s="18"/>
      <c r="C4" s="18"/>
      <c r="D4" s="18"/>
      <c r="E4" s="18"/>
      <c r="F4" s="18"/>
      <c r="G4" s="18"/>
      <c r="H4" s="18"/>
      <c r="I4" s="18"/>
      <c r="J4" s="18"/>
      <c r="K4" s="18"/>
      <c r="L4" s="18"/>
      <c r="M4" s="18"/>
      <c r="N4" s="18"/>
      <c r="O4" s="18"/>
      <c r="P4" s="18"/>
      <c r="Q4" s="18"/>
    </row>
    <row r="5" spans="1:17">
      <c r="A5" s="14" t="s">
        <v>3</v>
      </c>
      <c r="B5" s="14"/>
      <c r="C5" s="14"/>
      <c r="D5" s="14"/>
      <c r="E5" s="14"/>
      <c r="F5" s="14"/>
      <c r="G5" s="14"/>
      <c r="H5" s="14"/>
      <c r="I5" s="14"/>
      <c r="J5" s="14"/>
      <c r="K5" s="14"/>
      <c r="L5" s="14"/>
      <c r="M5" s="14"/>
      <c r="N5" s="14"/>
      <c r="O5" s="14"/>
      <c r="P5" s="14"/>
      <c r="Q5" s="14"/>
    </row>
    <row r="6" spans="1:17">
      <c r="B6" s="18"/>
      <c r="C6" s="18"/>
      <c r="D6" s="18"/>
      <c r="E6" s="18"/>
      <c r="F6" s="18"/>
      <c r="G6" s="18"/>
      <c r="H6" s="18"/>
      <c r="I6" s="18"/>
      <c r="J6" s="18"/>
      <c r="K6" s="18"/>
      <c r="L6" s="18"/>
      <c r="M6" s="18"/>
      <c r="N6" s="18"/>
      <c r="O6" s="18"/>
      <c r="P6" s="18"/>
      <c r="Q6" s="18"/>
    </row>
    <row r="7" spans="1:17" ht="15.75" customHeight="1">
      <c r="A7" s="13" t="s">
        <v>4</v>
      </c>
      <c r="B7" s="13" t="s">
        <v>5</v>
      </c>
      <c r="C7" s="13" t="s">
        <v>6</v>
      </c>
      <c r="D7" s="13" t="s">
        <v>7</v>
      </c>
      <c r="E7" s="13"/>
      <c r="F7" s="13"/>
      <c r="G7" s="13"/>
      <c r="H7" s="13"/>
      <c r="I7" s="13"/>
      <c r="J7" s="13" t="s">
        <v>8</v>
      </c>
      <c r="K7" s="13"/>
      <c r="L7" s="13"/>
      <c r="M7" s="13"/>
      <c r="N7" s="13"/>
      <c r="O7" s="13"/>
      <c r="P7" s="13"/>
      <c r="Q7" s="13" t="s">
        <v>9</v>
      </c>
    </row>
    <row r="8" spans="1:17" ht="15.75" customHeight="1">
      <c r="A8" s="13"/>
      <c r="B8" s="13"/>
      <c r="C8" s="13"/>
      <c r="D8" s="13" t="s">
        <v>10</v>
      </c>
      <c r="E8" s="13" t="s">
        <v>11</v>
      </c>
      <c r="F8" s="13"/>
      <c r="G8" s="13"/>
      <c r="H8" s="13"/>
      <c r="I8" s="13" t="s">
        <v>12</v>
      </c>
      <c r="J8" s="13" t="s">
        <v>6</v>
      </c>
      <c r="K8" s="13" t="s">
        <v>10</v>
      </c>
      <c r="L8" s="13" t="s">
        <v>11</v>
      </c>
      <c r="M8" s="13"/>
      <c r="N8" s="13"/>
      <c r="O8" s="13"/>
      <c r="P8" s="13" t="s">
        <v>12</v>
      </c>
      <c r="Q8" s="13"/>
    </row>
    <row r="9" spans="1:17" ht="37.5" customHeight="1">
      <c r="A9" s="13"/>
      <c r="B9" s="13"/>
      <c r="C9" s="13"/>
      <c r="D9" s="13"/>
      <c r="E9" s="13" t="s">
        <v>13</v>
      </c>
      <c r="F9" s="13"/>
      <c r="G9" s="13"/>
      <c r="H9" s="13" t="s">
        <v>14</v>
      </c>
      <c r="I9" s="13"/>
      <c r="J9" s="13"/>
      <c r="K9" s="13"/>
      <c r="L9" s="13" t="s">
        <v>13</v>
      </c>
      <c r="M9" s="13"/>
      <c r="N9" s="13"/>
      <c r="O9" s="13" t="s">
        <v>14</v>
      </c>
      <c r="P9" s="13"/>
      <c r="Q9" s="13"/>
    </row>
    <row r="10" spans="1:17" ht="15.75" customHeight="1">
      <c r="A10" s="13"/>
      <c r="B10" s="13"/>
      <c r="C10" s="13"/>
      <c r="D10" s="13"/>
      <c r="E10" s="13" t="s">
        <v>15</v>
      </c>
      <c r="F10" s="13" t="s">
        <v>16</v>
      </c>
      <c r="G10" s="13"/>
      <c r="H10" s="13"/>
      <c r="I10" s="13"/>
      <c r="J10" s="13"/>
      <c r="K10" s="13"/>
      <c r="L10" s="13" t="s">
        <v>15</v>
      </c>
      <c r="M10" s="13" t="s">
        <v>16</v>
      </c>
      <c r="N10" s="13"/>
      <c r="O10" s="13"/>
      <c r="P10" s="13"/>
      <c r="Q10" s="13"/>
    </row>
    <row r="11" spans="1:17" ht="47.95" customHeight="1">
      <c r="A11" s="13"/>
      <c r="B11" s="13"/>
      <c r="C11" s="13"/>
      <c r="D11" s="13"/>
      <c r="E11" s="13"/>
      <c r="F11" s="19" t="s">
        <v>17</v>
      </c>
      <c r="G11" s="19" t="s">
        <v>18</v>
      </c>
      <c r="H11" s="13"/>
      <c r="I11" s="13"/>
      <c r="J11" s="13"/>
      <c r="K11" s="13"/>
      <c r="L11" s="13"/>
      <c r="M11" s="19" t="s">
        <v>17</v>
      </c>
      <c r="N11" s="19" t="s">
        <v>18</v>
      </c>
      <c r="O11" s="13"/>
      <c r="P11" s="13"/>
      <c r="Q11" s="13"/>
    </row>
    <row r="12" spans="1:17">
      <c r="A12" s="19">
        <v>1</v>
      </c>
      <c r="B12" s="19">
        <v>2</v>
      </c>
      <c r="C12" s="19">
        <v>3</v>
      </c>
      <c r="D12" s="19">
        <v>4</v>
      </c>
      <c r="E12" s="19">
        <v>5</v>
      </c>
      <c r="F12" s="19">
        <v>6</v>
      </c>
      <c r="G12" s="19">
        <v>7</v>
      </c>
      <c r="H12" s="19">
        <v>8</v>
      </c>
      <c r="I12" s="19">
        <v>9</v>
      </c>
      <c r="J12" s="19">
        <v>10</v>
      </c>
      <c r="K12" s="19">
        <v>11</v>
      </c>
      <c r="L12" s="19">
        <v>12</v>
      </c>
      <c r="M12" s="19" t="s">
        <v>19</v>
      </c>
      <c r="N12" s="19" t="s">
        <v>20</v>
      </c>
      <c r="O12" s="19" t="s">
        <v>21</v>
      </c>
      <c r="P12" s="19" t="s">
        <v>22</v>
      </c>
      <c r="Q12" s="19" t="s">
        <v>23</v>
      </c>
    </row>
    <row r="13" spans="1:17" ht="25.2" customHeight="1">
      <c r="A13" s="19" t="s">
        <v>24</v>
      </c>
      <c r="B13" s="13" t="s">
        <v>25</v>
      </c>
      <c r="C13" s="13"/>
      <c r="D13" s="13"/>
      <c r="E13" s="13"/>
      <c r="F13" s="13"/>
      <c r="G13" s="13"/>
      <c r="H13" s="13"/>
      <c r="I13" s="13"/>
      <c r="J13" s="13"/>
      <c r="K13" s="13"/>
      <c r="L13" s="13"/>
      <c r="M13" s="13"/>
      <c r="N13" s="13"/>
      <c r="O13" s="13"/>
      <c r="P13" s="13"/>
      <c r="Q13" s="20"/>
    </row>
    <row r="14" spans="1:17" ht="15.75" customHeight="1">
      <c r="A14" s="12" t="s">
        <v>26</v>
      </c>
      <c r="B14" s="12"/>
      <c r="C14" s="12"/>
      <c r="D14" s="12"/>
      <c r="E14" s="12"/>
      <c r="F14" s="12"/>
      <c r="G14" s="12"/>
      <c r="H14" s="12"/>
      <c r="I14" s="12"/>
      <c r="J14" s="12"/>
      <c r="K14" s="12"/>
      <c r="L14" s="12"/>
      <c r="M14" s="12"/>
      <c r="N14" s="12"/>
      <c r="O14" s="12"/>
      <c r="P14" s="12"/>
      <c r="Q14" s="12"/>
    </row>
    <row r="15" spans="1:17" ht="15.75" customHeight="1">
      <c r="A15" s="12" t="s">
        <v>27</v>
      </c>
      <c r="B15" s="12"/>
      <c r="C15" s="12"/>
      <c r="D15" s="12"/>
      <c r="E15" s="12"/>
      <c r="F15" s="12"/>
      <c r="G15" s="12"/>
      <c r="H15" s="12"/>
      <c r="I15" s="12"/>
      <c r="J15" s="12"/>
      <c r="K15" s="12"/>
      <c r="L15" s="12"/>
      <c r="M15" s="12"/>
      <c r="N15" s="12"/>
      <c r="O15" s="12"/>
      <c r="P15" s="12"/>
      <c r="Q15" s="12"/>
    </row>
    <row r="16" spans="1:17" ht="90.35">
      <c r="A16" s="20" t="s">
        <v>28</v>
      </c>
      <c r="B16" s="21" t="s">
        <v>29</v>
      </c>
      <c r="C16" s="22">
        <f t="shared" ref="C16:C25" si="0">H16+E16+D16</f>
        <v>1721.5116599999999</v>
      </c>
      <c r="D16" s="23">
        <v>0</v>
      </c>
      <c r="E16" s="23">
        <v>0</v>
      </c>
      <c r="F16" s="23">
        <v>0</v>
      </c>
      <c r="G16" s="23">
        <v>0</v>
      </c>
      <c r="H16" s="24">
        <v>1721.5116599999999</v>
      </c>
      <c r="I16" s="23">
        <v>0</v>
      </c>
      <c r="J16" s="22">
        <f t="shared" ref="J16:J25" si="1">O16</f>
        <v>1721.5116599999999</v>
      </c>
      <c r="K16" s="23">
        <v>0</v>
      </c>
      <c r="L16" s="23">
        <v>0</v>
      </c>
      <c r="M16" s="23">
        <v>0</v>
      </c>
      <c r="N16" s="23">
        <v>0</v>
      </c>
      <c r="O16" s="24">
        <v>1721.5116599999999</v>
      </c>
      <c r="P16" s="23">
        <v>0</v>
      </c>
      <c r="Q16" s="25" t="s">
        <v>30</v>
      </c>
    </row>
    <row r="17" spans="1:17" ht="105.4">
      <c r="A17" s="20" t="s">
        <v>31</v>
      </c>
      <c r="B17" s="21" t="s">
        <v>32</v>
      </c>
      <c r="C17" s="22">
        <f t="shared" si="0"/>
        <v>0</v>
      </c>
      <c r="D17" s="23">
        <v>0</v>
      </c>
      <c r="E17" s="23">
        <v>0</v>
      </c>
      <c r="F17" s="23">
        <v>0</v>
      </c>
      <c r="G17" s="23">
        <v>0</v>
      </c>
      <c r="H17" s="24">
        <v>0</v>
      </c>
      <c r="I17" s="23">
        <v>0</v>
      </c>
      <c r="J17" s="22">
        <f t="shared" si="1"/>
        <v>0</v>
      </c>
      <c r="K17" s="23">
        <v>0</v>
      </c>
      <c r="L17" s="23">
        <v>0</v>
      </c>
      <c r="M17" s="23">
        <v>0</v>
      </c>
      <c r="N17" s="23">
        <v>0</v>
      </c>
      <c r="O17" s="24">
        <v>0</v>
      </c>
      <c r="P17" s="23">
        <v>0</v>
      </c>
      <c r="Q17" s="26" t="s">
        <v>33</v>
      </c>
    </row>
    <row r="18" spans="1:17" ht="75.95">
      <c r="A18" s="20" t="s">
        <v>34</v>
      </c>
      <c r="B18" s="21" t="s">
        <v>35</v>
      </c>
      <c r="C18" s="22">
        <f t="shared" si="0"/>
        <v>48</v>
      </c>
      <c r="D18" s="23">
        <v>0</v>
      </c>
      <c r="E18" s="23">
        <v>0</v>
      </c>
      <c r="F18" s="23">
        <v>0</v>
      </c>
      <c r="G18" s="23">
        <v>0</v>
      </c>
      <c r="H18" s="24">
        <v>48</v>
      </c>
      <c r="I18" s="23">
        <v>0</v>
      </c>
      <c r="J18" s="22">
        <f t="shared" si="1"/>
        <v>48</v>
      </c>
      <c r="K18" s="23">
        <v>0</v>
      </c>
      <c r="L18" s="23">
        <v>0</v>
      </c>
      <c r="M18" s="23">
        <v>0</v>
      </c>
      <c r="N18" s="23">
        <v>0</v>
      </c>
      <c r="O18" s="27">
        <v>48</v>
      </c>
      <c r="P18" s="23">
        <v>0</v>
      </c>
      <c r="Q18" s="28" t="s">
        <v>36</v>
      </c>
    </row>
    <row r="19" spans="1:17" ht="105.4">
      <c r="A19" s="20" t="s">
        <v>37</v>
      </c>
      <c r="B19" s="21" t="s">
        <v>38</v>
      </c>
      <c r="C19" s="22">
        <f t="shared" si="0"/>
        <v>0</v>
      </c>
      <c r="D19" s="23">
        <v>0</v>
      </c>
      <c r="E19" s="23">
        <v>0</v>
      </c>
      <c r="F19" s="23">
        <v>0</v>
      </c>
      <c r="G19" s="23">
        <v>0</v>
      </c>
      <c r="H19" s="24">
        <v>0</v>
      </c>
      <c r="I19" s="23">
        <v>0</v>
      </c>
      <c r="J19" s="22">
        <f t="shared" si="1"/>
        <v>0</v>
      </c>
      <c r="K19" s="23">
        <v>0</v>
      </c>
      <c r="L19" s="23">
        <v>0</v>
      </c>
      <c r="M19" s="23">
        <v>0</v>
      </c>
      <c r="N19" s="23">
        <v>0</v>
      </c>
      <c r="O19" s="23">
        <v>0</v>
      </c>
      <c r="P19" s="23">
        <v>0</v>
      </c>
      <c r="Q19" s="29" t="s">
        <v>33</v>
      </c>
    </row>
    <row r="20" spans="1:17" ht="210.8">
      <c r="A20" s="20" t="s">
        <v>39</v>
      </c>
      <c r="B20" s="21" t="s">
        <v>40</v>
      </c>
      <c r="C20" s="22">
        <f t="shared" si="0"/>
        <v>2635.5</v>
      </c>
      <c r="D20" s="23">
        <v>0</v>
      </c>
      <c r="E20" s="23">
        <v>0</v>
      </c>
      <c r="F20" s="23">
        <v>0</v>
      </c>
      <c r="G20" s="23">
        <v>0</v>
      </c>
      <c r="H20" s="24">
        <v>2635.5</v>
      </c>
      <c r="I20" s="23">
        <v>0</v>
      </c>
      <c r="J20" s="22">
        <f t="shared" si="1"/>
        <v>2635.5</v>
      </c>
      <c r="K20" s="23">
        <v>0</v>
      </c>
      <c r="L20" s="23">
        <v>0</v>
      </c>
      <c r="M20" s="23">
        <v>0</v>
      </c>
      <c r="N20" s="23">
        <v>0</v>
      </c>
      <c r="O20" s="24">
        <v>2635.5</v>
      </c>
      <c r="P20" s="23">
        <v>0</v>
      </c>
      <c r="Q20" s="21" t="s">
        <v>41</v>
      </c>
    </row>
    <row r="21" spans="1:17" ht="45.2">
      <c r="A21" s="20" t="s">
        <v>42</v>
      </c>
      <c r="B21" s="21" t="s">
        <v>43</v>
      </c>
      <c r="C21" s="22">
        <f t="shared" si="0"/>
        <v>0</v>
      </c>
      <c r="D21" s="23">
        <v>0</v>
      </c>
      <c r="E21" s="23">
        <v>0</v>
      </c>
      <c r="F21" s="23">
        <v>0</v>
      </c>
      <c r="G21" s="23">
        <v>0</v>
      </c>
      <c r="H21" s="24">
        <v>0</v>
      </c>
      <c r="I21" s="23">
        <v>0</v>
      </c>
      <c r="J21" s="22">
        <f t="shared" si="1"/>
        <v>0</v>
      </c>
      <c r="K21" s="23">
        <v>0</v>
      </c>
      <c r="L21" s="23">
        <v>0</v>
      </c>
      <c r="M21" s="23">
        <v>0</v>
      </c>
      <c r="N21" s="23">
        <v>0</v>
      </c>
      <c r="O21" s="23">
        <v>0</v>
      </c>
      <c r="P21" s="23">
        <v>0</v>
      </c>
      <c r="Q21" s="29"/>
    </row>
    <row r="22" spans="1:17" ht="45.2">
      <c r="A22" s="20" t="s">
        <v>44</v>
      </c>
      <c r="B22" s="21" t="s">
        <v>45</v>
      </c>
      <c r="C22" s="22">
        <f t="shared" si="0"/>
        <v>15.8</v>
      </c>
      <c r="D22" s="23">
        <v>0</v>
      </c>
      <c r="E22" s="23">
        <v>0</v>
      </c>
      <c r="F22" s="23">
        <v>0</v>
      </c>
      <c r="G22" s="23">
        <v>0</v>
      </c>
      <c r="H22" s="24">
        <v>15.8</v>
      </c>
      <c r="I22" s="23">
        <v>0</v>
      </c>
      <c r="J22" s="22">
        <f t="shared" si="1"/>
        <v>15.8</v>
      </c>
      <c r="K22" s="23">
        <v>0</v>
      </c>
      <c r="L22" s="23">
        <v>0</v>
      </c>
      <c r="M22" s="23">
        <v>0</v>
      </c>
      <c r="N22" s="23">
        <v>0</v>
      </c>
      <c r="O22" s="24">
        <v>15.8</v>
      </c>
      <c r="P22" s="23">
        <v>0</v>
      </c>
      <c r="Q22" s="21" t="s">
        <v>46</v>
      </c>
    </row>
    <row r="23" spans="1:17" ht="30.15">
      <c r="A23" s="20" t="s">
        <v>47</v>
      </c>
      <c r="B23" s="21" t="s">
        <v>48</v>
      </c>
      <c r="C23" s="22">
        <f t="shared" si="0"/>
        <v>0</v>
      </c>
      <c r="D23" s="23">
        <v>0</v>
      </c>
      <c r="E23" s="23">
        <v>0</v>
      </c>
      <c r="F23" s="23">
        <v>0</v>
      </c>
      <c r="G23" s="23">
        <v>0</v>
      </c>
      <c r="H23" s="24">
        <v>0</v>
      </c>
      <c r="I23" s="23">
        <v>0</v>
      </c>
      <c r="J23" s="22">
        <f t="shared" si="1"/>
        <v>0</v>
      </c>
      <c r="K23" s="23">
        <v>0</v>
      </c>
      <c r="L23" s="23">
        <v>0</v>
      </c>
      <c r="M23" s="23">
        <v>0</v>
      </c>
      <c r="N23" s="23">
        <v>0</v>
      </c>
      <c r="O23" s="23">
        <v>0</v>
      </c>
      <c r="P23" s="23">
        <v>0</v>
      </c>
      <c r="Q23" s="29" t="s">
        <v>33</v>
      </c>
    </row>
    <row r="24" spans="1:17" ht="75.3">
      <c r="A24" s="20" t="s">
        <v>49</v>
      </c>
      <c r="B24" s="21" t="s">
        <v>50</v>
      </c>
      <c r="C24" s="22">
        <f t="shared" si="0"/>
        <v>0</v>
      </c>
      <c r="D24" s="23">
        <v>0</v>
      </c>
      <c r="E24" s="23">
        <v>0</v>
      </c>
      <c r="F24" s="23">
        <v>0</v>
      </c>
      <c r="G24" s="23">
        <v>0</v>
      </c>
      <c r="H24" s="24">
        <v>0</v>
      </c>
      <c r="I24" s="23">
        <v>0</v>
      </c>
      <c r="J24" s="22">
        <f t="shared" si="1"/>
        <v>0</v>
      </c>
      <c r="K24" s="23">
        <v>0</v>
      </c>
      <c r="L24" s="23">
        <v>0</v>
      </c>
      <c r="M24" s="23">
        <v>0</v>
      </c>
      <c r="N24" s="23">
        <v>0</v>
      </c>
      <c r="O24" s="24">
        <v>0</v>
      </c>
      <c r="P24" s="23">
        <v>0</v>
      </c>
      <c r="Q24" s="29" t="s">
        <v>33</v>
      </c>
    </row>
    <row r="25" spans="1:17" ht="105.4">
      <c r="A25" s="20" t="s">
        <v>51</v>
      </c>
      <c r="B25" s="21" t="s">
        <v>52</v>
      </c>
      <c r="C25" s="22">
        <f t="shared" si="0"/>
        <v>0</v>
      </c>
      <c r="D25" s="23">
        <v>0</v>
      </c>
      <c r="E25" s="23">
        <v>0</v>
      </c>
      <c r="F25" s="23">
        <v>0</v>
      </c>
      <c r="G25" s="23">
        <v>0</v>
      </c>
      <c r="H25" s="24">
        <v>0</v>
      </c>
      <c r="I25" s="23">
        <v>0</v>
      </c>
      <c r="J25" s="22">
        <f t="shared" si="1"/>
        <v>0</v>
      </c>
      <c r="K25" s="23">
        <v>0</v>
      </c>
      <c r="L25" s="23">
        <v>0</v>
      </c>
      <c r="M25" s="23">
        <v>0</v>
      </c>
      <c r="N25" s="23">
        <v>0</v>
      </c>
      <c r="O25" s="24">
        <v>0</v>
      </c>
      <c r="P25" s="23">
        <v>0</v>
      </c>
      <c r="Q25" s="21" t="s">
        <v>53</v>
      </c>
    </row>
    <row r="26" spans="1:17">
      <c r="A26" s="20"/>
      <c r="B26" s="30" t="s">
        <v>54</v>
      </c>
      <c r="C26" s="22">
        <f t="shared" ref="C26:P26" si="2">C22+C20+C18+C16</f>
        <v>4420.8116600000003</v>
      </c>
      <c r="D26" s="22">
        <f t="shared" si="2"/>
        <v>0</v>
      </c>
      <c r="E26" s="22">
        <f t="shared" si="2"/>
        <v>0</v>
      </c>
      <c r="F26" s="22">
        <f t="shared" si="2"/>
        <v>0</v>
      </c>
      <c r="G26" s="22">
        <f t="shared" si="2"/>
        <v>0</v>
      </c>
      <c r="H26" s="22">
        <f t="shared" si="2"/>
        <v>4420.8116600000003</v>
      </c>
      <c r="I26" s="22">
        <f t="shared" si="2"/>
        <v>0</v>
      </c>
      <c r="J26" s="22">
        <f t="shared" si="2"/>
        <v>4420.8116600000003</v>
      </c>
      <c r="K26" s="22">
        <f t="shared" si="2"/>
        <v>0</v>
      </c>
      <c r="L26" s="22">
        <f t="shared" si="2"/>
        <v>0</v>
      </c>
      <c r="M26" s="22">
        <f t="shared" si="2"/>
        <v>0</v>
      </c>
      <c r="N26" s="22">
        <f t="shared" si="2"/>
        <v>0</v>
      </c>
      <c r="O26" s="22">
        <f t="shared" si="2"/>
        <v>4420.8116600000003</v>
      </c>
      <c r="P26" s="22">
        <f t="shared" si="2"/>
        <v>0</v>
      </c>
      <c r="Q26" s="31"/>
    </row>
    <row r="27" spans="1:17" ht="15.75" customHeight="1">
      <c r="A27" s="12" t="s">
        <v>55</v>
      </c>
      <c r="B27" s="12"/>
      <c r="C27" s="12"/>
      <c r="D27" s="12"/>
      <c r="E27" s="12"/>
      <c r="F27" s="12"/>
      <c r="G27" s="12"/>
      <c r="H27" s="12"/>
      <c r="I27" s="12"/>
      <c r="J27" s="12"/>
      <c r="K27" s="12"/>
      <c r="L27" s="12"/>
      <c r="M27" s="12"/>
      <c r="N27" s="12"/>
      <c r="O27" s="12"/>
      <c r="P27" s="12"/>
      <c r="Q27" s="12"/>
    </row>
    <row r="28" spans="1:17" ht="60.25">
      <c r="A28" s="32" t="s">
        <v>56</v>
      </c>
      <c r="B28" s="33" t="s">
        <v>57</v>
      </c>
      <c r="C28" s="34">
        <f>H28+G28+D28</f>
        <v>972.67603999999994</v>
      </c>
      <c r="D28" s="35">
        <v>0</v>
      </c>
      <c r="E28" s="36">
        <v>0</v>
      </c>
      <c r="F28" s="36">
        <v>0</v>
      </c>
      <c r="G28" s="36">
        <v>0</v>
      </c>
      <c r="H28" s="37">
        <v>972.67603999999994</v>
      </c>
      <c r="I28" s="36">
        <v>0</v>
      </c>
      <c r="J28" s="34">
        <f>O28+N28+K28</f>
        <v>972.67603999999994</v>
      </c>
      <c r="K28" s="36">
        <v>0</v>
      </c>
      <c r="L28" s="36">
        <v>0</v>
      </c>
      <c r="M28" s="36">
        <v>0</v>
      </c>
      <c r="N28" s="36">
        <v>0</v>
      </c>
      <c r="O28" s="37">
        <v>972.67603999999994</v>
      </c>
      <c r="P28" s="36">
        <v>0</v>
      </c>
      <c r="Q28" s="28" t="s">
        <v>58</v>
      </c>
    </row>
    <row r="29" spans="1:17" ht="45.85">
      <c r="A29" s="38" t="s">
        <v>59</v>
      </c>
      <c r="B29" s="30" t="s">
        <v>60</v>
      </c>
      <c r="C29" s="22">
        <f>H29+G29+D29</f>
        <v>947.04882999999995</v>
      </c>
      <c r="D29" s="35">
        <v>0</v>
      </c>
      <c r="E29" s="36">
        <v>0</v>
      </c>
      <c r="F29" s="36">
        <v>0</v>
      </c>
      <c r="G29" s="36">
        <v>0</v>
      </c>
      <c r="H29" s="24">
        <v>947.04882999999995</v>
      </c>
      <c r="I29" s="36">
        <v>0</v>
      </c>
      <c r="J29" s="22">
        <f>O29+N29+K29</f>
        <v>947.04882999999995</v>
      </c>
      <c r="K29" s="36">
        <v>0</v>
      </c>
      <c r="L29" s="36">
        <v>0</v>
      </c>
      <c r="M29" s="36">
        <v>0</v>
      </c>
      <c r="N29" s="36">
        <v>0</v>
      </c>
      <c r="O29" s="24">
        <v>947.04882999999995</v>
      </c>
      <c r="P29" s="36">
        <v>0</v>
      </c>
      <c r="Q29" s="28" t="s">
        <v>58</v>
      </c>
    </row>
    <row r="30" spans="1:17" ht="60.25">
      <c r="A30" s="38" t="s">
        <v>61</v>
      </c>
      <c r="B30" s="30" t="s">
        <v>62</v>
      </c>
      <c r="C30" s="22">
        <f>H30+G30+D30</f>
        <v>5018.5517</v>
      </c>
      <c r="D30" s="35">
        <v>0</v>
      </c>
      <c r="E30" s="36">
        <v>0</v>
      </c>
      <c r="F30" s="36">
        <v>0</v>
      </c>
      <c r="G30" s="36">
        <v>0</v>
      </c>
      <c r="H30" s="24">
        <v>5018.5517</v>
      </c>
      <c r="I30" s="36">
        <v>0</v>
      </c>
      <c r="J30" s="22">
        <f>O30+N30+K30</f>
        <v>5018.5517</v>
      </c>
      <c r="K30" s="36">
        <v>0</v>
      </c>
      <c r="L30" s="36">
        <v>0</v>
      </c>
      <c r="M30" s="36">
        <v>0</v>
      </c>
      <c r="N30" s="36">
        <v>0</v>
      </c>
      <c r="O30" s="24">
        <v>5018.5517</v>
      </c>
      <c r="P30" s="36">
        <v>0</v>
      </c>
      <c r="Q30" s="28" t="s">
        <v>58</v>
      </c>
    </row>
    <row r="31" spans="1:17">
      <c r="A31" s="20"/>
      <c r="B31" s="39" t="s">
        <v>63</v>
      </c>
      <c r="C31" s="22">
        <f>H31+G31+D31</f>
        <v>6938.27657</v>
      </c>
      <c r="D31" s="35">
        <v>0</v>
      </c>
      <c r="E31" s="36">
        <v>0</v>
      </c>
      <c r="F31" s="36">
        <v>0</v>
      </c>
      <c r="G31" s="36">
        <v>0</v>
      </c>
      <c r="H31" s="24">
        <f>H28+H29+H30</f>
        <v>6938.27657</v>
      </c>
      <c r="I31" s="36">
        <v>0</v>
      </c>
      <c r="J31" s="22">
        <f>J28+J29+J30</f>
        <v>6938.27657</v>
      </c>
      <c r="K31" s="36">
        <v>0</v>
      </c>
      <c r="L31" s="36">
        <v>0</v>
      </c>
      <c r="M31" s="36">
        <v>0</v>
      </c>
      <c r="N31" s="36">
        <v>0</v>
      </c>
      <c r="O31" s="24">
        <f>O28+O29+O30</f>
        <v>6938.27657</v>
      </c>
      <c r="P31" s="36">
        <v>0</v>
      </c>
      <c r="Q31" s="40"/>
    </row>
    <row r="32" spans="1:17" s="41" customFormat="1" ht="15.75" customHeight="1">
      <c r="A32" s="12" t="s">
        <v>64</v>
      </c>
      <c r="B32" s="12"/>
      <c r="C32" s="12"/>
      <c r="D32" s="12"/>
      <c r="E32" s="12"/>
      <c r="F32" s="12"/>
      <c r="G32" s="12"/>
      <c r="H32" s="12"/>
      <c r="I32" s="12"/>
      <c r="J32" s="12"/>
      <c r="K32" s="12"/>
      <c r="L32" s="12"/>
      <c r="M32" s="12"/>
      <c r="N32" s="12"/>
      <c r="O32" s="12"/>
      <c r="P32" s="12"/>
      <c r="Q32" s="12"/>
    </row>
    <row r="33" spans="1:17" ht="47.3" customHeight="1">
      <c r="A33" s="38" t="s">
        <v>65</v>
      </c>
      <c r="B33" s="42" t="s">
        <v>66</v>
      </c>
      <c r="C33" s="34">
        <f>D33+G33+H33</f>
        <v>50822.576229999999</v>
      </c>
      <c r="D33" s="36">
        <v>0</v>
      </c>
      <c r="E33" s="36">
        <v>0</v>
      </c>
      <c r="F33" s="36">
        <v>0</v>
      </c>
      <c r="G33" s="36">
        <v>0</v>
      </c>
      <c r="H33" s="37">
        <v>50822.576229999999</v>
      </c>
      <c r="I33" s="36">
        <v>0</v>
      </c>
      <c r="J33" s="34">
        <f>O33</f>
        <v>50162.375590000003</v>
      </c>
      <c r="K33" s="36">
        <v>0</v>
      </c>
      <c r="L33" s="36">
        <v>0</v>
      </c>
      <c r="M33" s="36">
        <v>0</v>
      </c>
      <c r="N33" s="36">
        <v>0</v>
      </c>
      <c r="O33" s="37">
        <v>50162.375590000003</v>
      </c>
      <c r="P33" s="36">
        <v>0</v>
      </c>
      <c r="Q33" s="11" t="s">
        <v>58</v>
      </c>
    </row>
    <row r="34" spans="1:17" ht="60.25">
      <c r="A34" s="38" t="s">
        <v>67</v>
      </c>
      <c r="B34" s="39" t="s">
        <v>68</v>
      </c>
      <c r="C34" s="34">
        <f>D34+G34+H34</f>
        <v>0</v>
      </c>
      <c r="D34" s="36">
        <v>0</v>
      </c>
      <c r="E34" s="36">
        <v>0</v>
      </c>
      <c r="F34" s="36">
        <v>0</v>
      </c>
      <c r="G34" s="36">
        <v>0</v>
      </c>
      <c r="H34" s="35">
        <v>0</v>
      </c>
      <c r="I34" s="36">
        <v>0</v>
      </c>
      <c r="J34" s="36">
        <v>0</v>
      </c>
      <c r="K34" s="36">
        <v>0</v>
      </c>
      <c r="L34" s="36">
        <v>0</v>
      </c>
      <c r="M34" s="36">
        <v>0</v>
      </c>
      <c r="N34" s="36">
        <v>0</v>
      </c>
      <c r="O34" s="35">
        <v>0</v>
      </c>
      <c r="P34" s="36">
        <v>0</v>
      </c>
      <c r="Q34" s="11"/>
    </row>
    <row r="35" spans="1:17">
      <c r="A35" s="38"/>
      <c r="B35" s="30" t="s">
        <v>69</v>
      </c>
      <c r="C35" s="34">
        <f>D35+G35+H35</f>
        <v>50822.576229999999</v>
      </c>
      <c r="D35" s="44">
        <v>0</v>
      </c>
      <c r="E35" s="44">
        <v>0</v>
      </c>
      <c r="F35" s="44">
        <v>0</v>
      </c>
      <c r="G35" s="44">
        <v>0</v>
      </c>
      <c r="H35" s="22">
        <f t="shared" ref="H35:O35" si="3">H34+H33</f>
        <v>50822.576229999999</v>
      </c>
      <c r="I35" s="22">
        <f t="shared" si="3"/>
        <v>0</v>
      </c>
      <c r="J35" s="22">
        <f t="shared" si="3"/>
        <v>50162.375590000003</v>
      </c>
      <c r="K35" s="22">
        <f t="shared" si="3"/>
        <v>0</v>
      </c>
      <c r="L35" s="22">
        <f t="shared" si="3"/>
        <v>0</v>
      </c>
      <c r="M35" s="22">
        <f t="shared" si="3"/>
        <v>0</v>
      </c>
      <c r="N35" s="22">
        <f t="shared" si="3"/>
        <v>0</v>
      </c>
      <c r="O35" s="22">
        <f t="shared" si="3"/>
        <v>50162.375590000003</v>
      </c>
      <c r="P35" s="44">
        <v>0</v>
      </c>
      <c r="Q35" s="45"/>
    </row>
    <row r="36" spans="1:17" s="41" customFormat="1" ht="15.05">
      <c r="A36" s="10" t="s">
        <v>70</v>
      </c>
      <c r="B36" s="10"/>
      <c r="C36" s="10"/>
      <c r="D36" s="10"/>
      <c r="E36" s="10"/>
      <c r="F36" s="10"/>
      <c r="G36" s="10"/>
      <c r="H36" s="10"/>
      <c r="I36" s="10"/>
      <c r="J36" s="10"/>
      <c r="K36" s="10"/>
      <c r="L36" s="10"/>
      <c r="M36" s="10"/>
      <c r="N36" s="10"/>
      <c r="O36" s="10"/>
      <c r="P36" s="10"/>
      <c r="Q36" s="10"/>
    </row>
    <row r="37" spans="1:17" ht="31.6" customHeight="1">
      <c r="A37" s="46" t="s">
        <v>71</v>
      </c>
      <c r="B37" s="47" t="s">
        <v>72</v>
      </c>
      <c r="C37" s="34">
        <f>G37+H37</f>
        <v>2708.3932</v>
      </c>
      <c r="D37" s="48">
        <v>0</v>
      </c>
      <c r="E37" s="44">
        <f>G37</f>
        <v>1930.6</v>
      </c>
      <c r="F37" s="48">
        <v>0</v>
      </c>
      <c r="G37" s="37">
        <v>1930.6</v>
      </c>
      <c r="H37" s="37">
        <v>777.79319999999996</v>
      </c>
      <c r="I37" s="22">
        <v>0</v>
      </c>
      <c r="J37" s="22">
        <f>L37+O37</f>
        <v>2708.3932</v>
      </c>
      <c r="K37" s="22">
        <v>0</v>
      </c>
      <c r="L37" s="22">
        <f>N37</f>
        <v>1930.6</v>
      </c>
      <c r="M37" s="22">
        <v>0</v>
      </c>
      <c r="N37" s="37">
        <v>1930.6</v>
      </c>
      <c r="O37" s="37">
        <v>777.79319999999996</v>
      </c>
      <c r="P37" s="48">
        <v>0</v>
      </c>
      <c r="Q37" s="11" t="s">
        <v>58</v>
      </c>
    </row>
    <row r="38" spans="1:17">
      <c r="A38" s="46"/>
      <c r="B38" s="30" t="s">
        <v>73</v>
      </c>
      <c r="C38" s="34">
        <f>G38+H38</f>
        <v>2708.3932</v>
      </c>
      <c r="D38" s="48">
        <v>0</v>
      </c>
      <c r="E38" s="44">
        <f>G38</f>
        <v>1930.6</v>
      </c>
      <c r="F38" s="48">
        <v>0</v>
      </c>
      <c r="G38" s="37">
        <v>1930.6</v>
      </c>
      <c r="H38" s="37">
        <v>777.79319999999996</v>
      </c>
      <c r="I38" s="22">
        <v>0</v>
      </c>
      <c r="J38" s="22">
        <f>L38+O38</f>
        <v>2708.3932</v>
      </c>
      <c r="K38" s="22">
        <v>0</v>
      </c>
      <c r="L38" s="22">
        <f>N38</f>
        <v>1930.6</v>
      </c>
      <c r="M38" s="22">
        <v>0</v>
      </c>
      <c r="N38" s="37">
        <v>1930.6</v>
      </c>
      <c r="O38" s="37">
        <v>777.79319999999996</v>
      </c>
      <c r="P38" s="48">
        <v>0</v>
      </c>
      <c r="Q38" s="11"/>
    </row>
    <row r="39" spans="1:17">
      <c r="A39" s="38"/>
      <c r="B39" s="22" t="s">
        <v>74</v>
      </c>
      <c r="C39" s="34">
        <f t="shared" ref="C39:P39" si="4">C38+C35+C31+C26</f>
        <v>64890.057659999999</v>
      </c>
      <c r="D39" s="34">
        <f t="shared" si="4"/>
        <v>0</v>
      </c>
      <c r="E39" s="34">
        <f t="shared" si="4"/>
        <v>1930.6</v>
      </c>
      <c r="F39" s="34">
        <f t="shared" si="4"/>
        <v>0</v>
      </c>
      <c r="G39" s="34">
        <f t="shared" si="4"/>
        <v>1930.6</v>
      </c>
      <c r="H39" s="34">
        <f t="shared" si="4"/>
        <v>62959.45766</v>
      </c>
      <c r="I39" s="34">
        <f t="shared" si="4"/>
        <v>0</v>
      </c>
      <c r="J39" s="34">
        <f t="shared" si="4"/>
        <v>64229.857020000003</v>
      </c>
      <c r="K39" s="34">
        <f t="shared" si="4"/>
        <v>0</v>
      </c>
      <c r="L39" s="34">
        <f t="shared" si="4"/>
        <v>1930.6</v>
      </c>
      <c r="M39" s="34">
        <f t="shared" si="4"/>
        <v>0</v>
      </c>
      <c r="N39" s="34">
        <f t="shared" si="4"/>
        <v>1930.6</v>
      </c>
      <c r="O39" s="34">
        <f t="shared" si="4"/>
        <v>62299.257020000005</v>
      </c>
      <c r="P39" s="34">
        <f t="shared" si="4"/>
        <v>0</v>
      </c>
      <c r="Q39" s="20"/>
    </row>
    <row r="40" spans="1:17" s="41" customFormat="1" ht="15.75" customHeight="1">
      <c r="A40" s="19" t="s">
        <v>75</v>
      </c>
      <c r="B40" s="13" t="s">
        <v>76</v>
      </c>
      <c r="C40" s="13"/>
      <c r="D40" s="13"/>
      <c r="E40" s="13"/>
      <c r="F40" s="13"/>
      <c r="G40" s="13"/>
      <c r="H40" s="13"/>
      <c r="I40" s="13"/>
      <c r="J40" s="13"/>
      <c r="K40" s="13"/>
      <c r="L40" s="13"/>
      <c r="M40" s="13"/>
      <c r="N40" s="13"/>
      <c r="O40" s="13"/>
      <c r="P40" s="13"/>
      <c r="Q40" s="19"/>
    </row>
    <row r="41" spans="1:17" ht="105.4">
      <c r="A41" s="20" t="s">
        <v>77</v>
      </c>
      <c r="B41" s="20" t="s">
        <v>78</v>
      </c>
      <c r="C41" s="19" t="s">
        <v>79</v>
      </c>
      <c r="D41" s="49">
        <v>0</v>
      </c>
      <c r="E41" s="49">
        <v>0</v>
      </c>
      <c r="F41" s="49">
        <v>0</v>
      </c>
      <c r="G41" s="49">
        <v>0</v>
      </c>
      <c r="H41" s="49">
        <v>0</v>
      </c>
      <c r="I41" s="20" t="s">
        <v>79</v>
      </c>
      <c r="J41" s="19" t="s">
        <v>80</v>
      </c>
      <c r="K41" s="49">
        <v>0</v>
      </c>
      <c r="L41" s="49">
        <v>0</v>
      </c>
      <c r="M41" s="49">
        <v>0</v>
      </c>
      <c r="N41" s="49">
        <v>0</v>
      </c>
      <c r="O41" s="49">
        <v>0</v>
      </c>
      <c r="P41" s="20" t="s">
        <v>80</v>
      </c>
      <c r="Q41" s="20" t="s">
        <v>81</v>
      </c>
    </row>
    <row r="42" spans="1:17" ht="15.75" customHeight="1">
      <c r="A42" s="13" t="s">
        <v>82</v>
      </c>
      <c r="B42" s="13"/>
      <c r="C42" s="19" t="s">
        <v>79</v>
      </c>
      <c r="D42" s="49">
        <v>0</v>
      </c>
      <c r="E42" s="49">
        <v>0</v>
      </c>
      <c r="F42" s="49">
        <v>0</v>
      </c>
      <c r="G42" s="49">
        <v>0</v>
      </c>
      <c r="H42" s="49">
        <v>0</v>
      </c>
      <c r="I42" s="19" t="s">
        <v>79</v>
      </c>
      <c r="J42" s="19" t="s">
        <v>80</v>
      </c>
      <c r="K42" s="49">
        <v>0</v>
      </c>
      <c r="L42" s="49">
        <v>0</v>
      </c>
      <c r="M42" s="49">
        <v>0</v>
      </c>
      <c r="N42" s="49">
        <v>0</v>
      </c>
      <c r="O42" s="49">
        <v>0</v>
      </c>
      <c r="P42" s="20" t="s">
        <v>80</v>
      </c>
      <c r="Q42" s="20"/>
    </row>
    <row r="43" spans="1:17">
      <c r="A43" s="20"/>
      <c r="B43" s="19"/>
      <c r="C43" s="20"/>
      <c r="D43" s="20"/>
      <c r="E43" s="20"/>
      <c r="F43" s="20"/>
      <c r="G43" s="20"/>
      <c r="H43" s="20"/>
      <c r="I43" s="20"/>
      <c r="J43" s="20"/>
      <c r="K43" s="20"/>
      <c r="L43" s="20"/>
      <c r="M43" s="20"/>
      <c r="N43" s="20"/>
      <c r="O43" s="20"/>
      <c r="P43" s="20"/>
      <c r="Q43" s="20"/>
    </row>
    <row r="44" spans="1:17" s="41" customFormat="1" ht="15.75" customHeight="1">
      <c r="A44" s="19" t="s">
        <v>83</v>
      </c>
      <c r="B44" s="13" t="s">
        <v>84</v>
      </c>
      <c r="C44" s="13"/>
      <c r="D44" s="13"/>
      <c r="E44" s="13"/>
      <c r="F44" s="13"/>
      <c r="G44" s="13"/>
      <c r="H44" s="13"/>
      <c r="I44" s="13"/>
      <c r="J44" s="13"/>
      <c r="K44" s="13"/>
      <c r="L44" s="13"/>
      <c r="M44" s="13"/>
      <c r="N44" s="13"/>
      <c r="O44" s="13"/>
      <c r="P44" s="13"/>
      <c r="Q44" s="19"/>
    </row>
    <row r="45" spans="1:17" s="41" customFormat="1" ht="75.3">
      <c r="A45" s="19" t="s">
        <v>65</v>
      </c>
      <c r="B45" s="19" t="s">
        <v>85</v>
      </c>
      <c r="C45" s="50">
        <f t="shared" ref="C45:P45" si="5">C46</f>
        <v>1068.164</v>
      </c>
      <c r="D45" s="50">
        <f t="shared" si="5"/>
        <v>0</v>
      </c>
      <c r="E45" s="50">
        <f t="shared" si="5"/>
        <v>0</v>
      </c>
      <c r="F45" s="50">
        <f t="shared" si="5"/>
        <v>0</v>
      </c>
      <c r="G45" s="50">
        <f t="shared" si="5"/>
        <v>0</v>
      </c>
      <c r="H45" s="50">
        <f t="shared" si="5"/>
        <v>1068.164</v>
      </c>
      <c r="I45" s="50">
        <f t="shared" si="5"/>
        <v>0</v>
      </c>
      <c r="J45" s="50">
        <f t="shared" si="5"/>
        <v>1068.164</v>
      </c>
      <c r="K45" s="50">
        <f t="shared" si="5"/>
        <v>0</v>
      </c>
      <c r="L45" s="50">
        <f t="shared" si="5"/>
        <v>0</v>
      </c>
      <c r="M45" s="50">
        <f t="shared" si="5"/>
        <v>0</v>
      </c>
      <c r="N45" s="50">
        <f t="shared" si="5"/>
        <v>0</v>
      </c>
      <c r="O45" s="50">
        <f t="shared" si="5"/>
        <v>1068.164</v>
      </c>
      <c r="P45" s="50">
        <f t="shared" si="5"/>
        <v>0</v>
      </c>
      <c r="Q45" s="19"/>
    </row>
    <row r="46" spans="1:17" ht="409.6" customHeight="1">
      <c r="A46" s="20" t="s">
        <v>86</v>
      </c>
      <c r="B46" s="51" t="s">
        <v>87</v>
      </c>
      <c r="C46" s="52">
        <v>1068.164</v>
      </c>
      <c r="D46" s="52">
        <v>0</v>
      </c>
      <c r="E46" s="52">
        <v>0</v>
      </c>
      <c r="F46" s="52">
        <v>0</v>
      </c>
      <c r="G46" s="52">
        <v>0</v>
      </c>
      <c r="H46" s="52">
        <v>1068.164</v>
      </c>
      <c r="I46" s="53">
        <v>0</v>
      </c>
      <c r="J46" s="54">
        <v>1068.164</v>
      </c>
      <c r="K46" s="52">
        <v>0</v>
      </c>
      <c r="L46" s="52">
        <v>0</v>
      </c>
      <c r="M46" s="52">
        <v>0</v>
      </c>
      <c r="N46" s="52">
        <v>0</v>
      </c>
      <c r="O46" s="54">
        <v>1068.164</v>
      </c>
      <c r="P46" s="52">
        <v>0</v>
      </c>
      <c r="Q46" s="55" t="s">
        <v>88</v>
      </c>
    </row>
    <row r="47" spans="1:17" s="41" customFormat="1" ht="94.6" customHeight="1">
      <c r="A47" s="19" t="s">
        <v>67</v>
      </c>
      <c r="B47" s="56" t="s">
        <v>89</v>
      </c>
      <c r="C47" s="57">
        <f t="shared" ref="C47:P47" si="6">C48+C49+C50</f>
        <v>38.370999999999995</v>
      </c>
      <c r="D47" s="57">
        <f t="shared" si="6"/>
        <v>0</v>
      </c>
      <c r="E47" s="57">
        <f t="shared" si="6"/>
        <v>0</v>
      </c>
      <c r="F47" s="57">
        <f t="shared" si="6"/>
        <v>0</v>
      </c>
      <c r="G47" s="57">
        <f t="shared" si="6"/>
        <v>0</v>
      </c>
      <c r="H47" s="58">
        <f t="shared" si="6"/>
        <v>38.370999999999995</v>
      </c>
      <c r="I47" s="57">
        <f t="shared" si="6"/>
        <v>0</v>
      </c>
      <c r="J47" s="59">
        <f t="shared" si="6"/>
        <v>38.370999999999995</v>
      </c>
      <c r="K47" s="57">
        <f t="shared" si="6"/>
        <v>0</v>
      </c>
      <c r="L47" s="57">
        <f t="shared" si="6"/>
        <v>0</v>
      </c>
      <c r="M47" s="57">
        <f t="shared" si="6"/>
        <v>0</v>
      </c>
      <c r="N47" s="57">
        <f t="shared" si="6"/>
        <v>0</v>
      </c>
      <c r="O47" s="59">
        <f t="shared" si="6"/>
        <v>38.370999999999995</v>
      </c>
      <c r="P47" s="57">
        <f t="shared" si="6"/>
        <v>0</v>
      </c>
      <c r="Q47" s="9" t="s">
        <v>90</v>
      </c>
    </row>
    <row r="48" spans="1:17" ht="60.25">
      <c r="A48" s="20" t="s">
        <v>91</v>
      </c>
      <c r="B48" s="60" t="s">
        <v>92</v>
      </c>
      <c r="C48" s="61">
        <v>8.3309999999999995</v>
      </c>
      <c r="D48" s="62">
        <v>0</v>
      </c>
      <c r="E48" s="62">
        <v>0</v>
      </c>
      <c r="F48" s="62">
        <v>0</v>
      </c>
      <c r="G48" s="62">
        <v>0</v>
      </c>
      <c r="H48" s="61">
        <v>8.3309999999999995</v>
      </c>
      <c r="I48" s="62">
        <v>0</v>
      </c>
      <c r="J48" s="61">
        <v>8.3309999999999995</v>
      </c>
      <c r="K48" s="62">
        <v>0</v>
      </c>
      <c r="L48" s="62">
        <v>0</v>
      </c>
      <c r="M48" s="62">
        <v>0</v>
      </c>
      <c r="N48" s="62">
        <v>0</v>
      </c>
      <c r="O48" s="61">
        <v>8.3309999999999995</v>
      </c>
      <c r="P48" s="61">
        <v>0</v>
      </c>
      <c r="Q48" s="9"/>
    </row>
    <row r="49" spans="1:17" ht="45.2">
      <c r="A49" s="20" t="s">
        <v>93</v>
      </c>
      <c r="B49" s="60" t="s">
        <v>94</v>
      </c>
      <c r="C49" s="62">
        <v>10</v>
      </c>
      <c r="D49" s="62">
        <v>0</v>
      </c>
      <c r="E49" s="62">
        <v>0</v>
      </c>
      <c r="F49" s="62">
        <v>0</v>
      </c>
      <c r="G49" s="62">
        <v>0</v>
      </c>
      <c r="H49" s="62">
        <v>10</v>
      </c>
      <c r="I49" s="62">
        <v>0</v>
      </c>
      <c r="J49" s="62">
        <v>10</v>
      </c>
      <c r="K49" s="62">
        <v>0</v>
      </c>
      <c r="L49" s="62">
        <v>0</v>
      </c>
      <c r="M49" s="62">
        <v>0</v>
      </c>
      <c r="N49" s="62">
        <v>0</v>
      </c>
      <c r="O49" s="62">
        <v>10</v>
      </c>
      <c r="P49" s="61">
        <v>0</v>
      </c>
      <c r="Q49" s="9"/>
    </row>
    <row r="50" spans="1:17" ht="409.6" customHeight="1">
      <c r="A50" s="20" t="s">
        <v>95</v>
      </c>
      <c r="B50" s="60" t="s">
        <v>96</v>
      </c>
      <c r="C50" s="62">
        <v>20.04</v>
      </c>
      <c r="D50" s="62">
        <v>0</v>
      </c>
      <c r="E50" s="62">
        <v>0</v>
      </c>
      <c r="F50" s="62">
        <v>0</v>
      </c>
      <c r="G50" s="62">
        <v>0</v>
      </c>
      <c r="H50" s="62">
        <v>20.04</v>
      </c>
      <c r="I50" s="62">
        <v>0</v>
      </c>
      <c r="J50" s="62">
        <v>20.04</v>
      </c>
      <c r="K50" s="62">
        <v>0</v>
      </c>
      <c r="L50" s="62">
        <v>0</v>
      </c>
      <c r="M50" s="62">
        <v>0</v>
      </c>
      <c r="N50" s="62">
        <v>0</v>
      </c>
      <c r="O50" s="62">
        <v>20.04</v>
      </c>
      <c r="P50" s="61">
        <v>0</v>
      </c>
      <c r="Q50" s="9"/>
    </row>
    <row r="51" spans="1:17" s="41" customFormat="1" ht="126" customHeight="1">
      <c r="A51" s="19" t="s">
        <v>97</v>
      </c>
      <c r="B51" s="19" t="s">
        <v>98</v>
      </c>
      <c r="C51" s="63">
        <f t="shared" ref="C51:P51" si="7">C52+C53+C54+C55</f>
        <v>29.7</v>
      </c>
      <c r="D51" s="63">
        <f t="shared" si="7"/>
        <v>0</v>
      </c>
      <c r="E51" s="63">
        <f t="shared" si="7"/>
        <v>0</v>
      </c>
      <c r="F51" s="63">
        <f t="shared" si="7"/>
        <v>0</v>
      </c>
      <c r="G51" s="63">
        <f t="shared" si="7"/>
        <v>0</v>
      </c>
      <c r="H51" s="63">
        <f t="shared" si="7"/>
        <v>29.7</v>
      </c>
      <c r="I51" s="63">
        <f t="shared" si="7"/>
        <v>0</v>
      </c>
      <c r="J51" s="64">
        <f t="shared" si="7"/>
        <v>29.7</v>
      </c>
      <c r="K51" s="63">
        <f t="shared" si="7"/>
        <v>0</v>
      </c>
      <c r="L51" s="63">
        <f t="shared" si="7"/>
        <v>0</v>
      </c>
      <c r="M51" s="63">
        <f t="shared" si="7"/>
        <v>0</v>
      </c>
      <c r="N51" s="63">
        <f t="shared" si="7"/>
        <v>0</v>
      </c>
      <c r="O51" s="64">
        <f t="shared" si="7"/>
        <v>29.7</v>
      </c>
      <c r="P51" s="63">
        <f t="shared" si="7"/>
        <v>0</v>
      </c>
      <c r="Q51" s="9" t="s">
        <v>99</v>
      </c>
    </row>
    <row r="52" spans="1:17" ht="105.4">
      <c r="A52" s="20" t="s">
        <v>100</v>
      </c>
      <c r="B52" s="20" t="s">
        <v>101</v>
      </c>
      <c r="C52" s="52">
        <v>20</v>
      </c>
      <c r="D52" s="62">
        <v>0</v>
      </c>
      <c r="E52" s="62">
        <v>0</v>
      </c>
      <c r="F52" s="62">
        <v>0</v>
      </c>
      <c r="G52" s="62">
        <v>0</v>
      </c>
      <c r="H52" s="52">
        <v>20</v>
      </c>
      <c r="I52" s="62">
        <v>0</v>
      </c>
      <c r="J52" s="54">
        <v>20</v>
      </c>
      <c r="K52" s="62">
        <v>0</v>
      </c>
      <c r="L52" s="62">
        <v>0</v>
      </c>
      <c r="M52" s="62">
        <v>0</v>
      </c>
      <c r="N52" s="62">
        <v>0</v>
      </c>
      <c r="O52" s="54">
        <v>20</v>
      </c>
      <c r="P52" s="62">
        <v>0</v>
      </c>
      <c r="Q52" s="9"/>
    </row>
    <row r="53" spans="1:17" ht="75.3">
      <c r="A53" s="20" t="s">
        <v>102</v>
      </c>
      <c r="B53" s="20" t="s">
        <v>103</v>
      </c>
      <c r="C53" s="52">
        <v>5</v>
      </c>
      <c r="D53" s="62">
        <v>0</v>
      </c>
      <c r="E53" s="62">
        <v>0</v>
      </c>
      <c r="F53" s="62">
        <v>0</v>
      </c>
      <c r="G53" s="62">
        <v>0</v>
      </c>
      <c r="H53" s="52">
        <v>5</v>
      </c>
      <c r="I53" s="62">
        <v>0</v>
      </c>
      <c r="J53" s="54">
        <v>5</v>
      </c>
      <c r="K53" s="62">
        <v>0</v>
      </c>
      <c r="L53" s="62">
        <v>0</v>
      </c>
      <c r="M53" s="62">
        <v>0</v>
      </c>
      <c r="N53" s="62">
        <v>0</v>
      </c>
      <c r="O53" s="54">
        <v>5</v>
      </c>
      <c r="P53" s="62">
        <v>0</v>
      </c>
      <c r="Q53" s="9"/>
    </row>
    <row r="54" spans="1:17" ht="60.25">
      <c r="A54" s="20" t="s">
        <v>104</v>
      </c>
      <c r="B54" s="20" t="s">
        <v>105</v>
      </c>
      <c r="C54" s="52">
        <v>1.7</v>
      </c>
      <c r="D54" s="62">
        <v>0</v>
      </c>
      <c r="E54" s="62">
        <v>0</v>
      </c>
      <c r="F54" s="62">
        <v>0</v>
      </c>
      <c r="G54" s="62">
        <v>0</v>
      </c>
      <c r="H54" s="52">
        <v>1.7</v>
      </c>
      <c r="I54" s="62">
        <v>0</v>
      </c>
      <c r="J54" s="54">
        <v>1.7</v>
      </c>
      <c r="K54" s="62">
        <v>0</v>
      </c>
      <c r="L54" s="62">
        <v>0</v>
      </c>
      <c r="M54" s="62">
        <v>0</v>
      </c>
      <c r="N54" s="62">
        <v>0</v>
      </c>
      <c r="O54" s="54">
        <v>1.7</v>
      </c>
      <c r="P54" s="62">
        <v>0</v>
      </c>
      <c r="Q54" s="9"/>
    </row>
    <row r="55" spans="1:17" ht="349.85" customHeight="1">
      <c r="A55" s="20" t="s">
        <v>106</v>
      </c>
      <c r="B55" s="20" t="s">
        <v>107</v>
      </c>
      <c r="C55" s="52">
        <v>3</v>
      </c>
      <c r="D55" s="62">
        <v>0</v>
      </c>
      <c r="E55" s="62">
        <v>0</v>
      </c>
      <c r="F55" s="62">
        <v>0</v>
      </c>
      <c r="G55" s="62">
        <v>0</v>
      </c>
      <c r="H55" s="52">
        <v>3</v>
      </c>
      <c r="I55" s="62">
        <v>0</v>
      </c>
      <c r="J55" s="54">
        <v>3</v>
      </c>
      <c r="K55" s="62">
        <v>0</v>
      </c>
      <c r="L55" s="62">
        <v>0</v>
      </c>
      <c r="M55" s="62">
        <v>0</v>
      </c>
      <c r="N55" s="62">
        <v>0</v>
      </c>
      <c r="O55" s="54">
        <v>3</v>
      </c>
      <c r="P55" s="62">
        <v>0</v>
      </c>
      <c r="Q55" s="9"/>
    </row>
    <row r="56" spans="1:17" ht="141.75" customHeight="1">
      <c r="A56" s="19" t="s">
        <v>108</v>
      </c>
      <c r="B56" s="19" t="s">
        <v>109</v>
      </c>
      <c r="C56" s="57">
        <f t="shared" ref="C56:P56" si="8">C57+C58</f>
        <v>22.1</v>
      </c>
      <c r="D56" s="57">
        <f t="shared" si="8"/>
        <v>0</v>
      </c>
      <c r="E56" s="57">
        <f t="shared" si="8"/>
        <v>0</v>
      </c>
      <c r="F56" s="57">
        <f t="shared" si="8"/>
        <v>0</v>
      </c>
      <c r="G56" s="57">
        <f t="shared" si="8"/>
        <v>0</v>
      </c>
      <c r="H56" s="57">
        <f t="shared" si="8"/>
        <v>22.1</v>
      </c>
      <c r="I56" s="57">
        <f t="shared" si="8"/>
        <v>0</v>
      </c>
      <c r="J56" s="57">
        <f t="shared" si="8"/>
        <v>22.1</v>
      </c>
      <c r="K56" s="57">
        <f t="shared" si="8"/>
        <v>0</v>
      </c>
      <c r="L56" s="57">
        <f t="shared" si="8"/>
        <v>0</v>
      </c>
      <c r="M56" s="57">
        <f t="shared" si="8"/>
        <v>0</v>
      </c>
      <c r="N56" s="57">
        <f t="shared" si="8"/>
        <v>0</v>
      </c>
      <c r="O56" s="57">
        <f t="shared" si="8"/>
        <v>22.1</v>
      </c>
      <c r="P56" s="57">
        <f t="shared" si="8"/>
        <v>0</v>
      </c>
      <c r="Q56" s="9" t="s">
        <v>110</v>
      </c>
    </row>
    <row r="57" spans="1:17" ht="135.5">
      <c r="A57" s="20" t="s">
        <v>111</v>
      </c>
      <c r="B57" s="20" t="s">
        <v>112</v>
      </c>
      <c r="C57" s="52">
        <v>17.100000000000001</v>
      </c>
      <c r="D57" s="65">
        <v>0</v>
      </c>
      <c r="E57" s="65">
        <v>0</v>
      </c>
      <c r="F57" s="65">
        <v>0</v>
      </c>
      <c r="G57" s="65">
        <v>0</v>
      </c>
      <c r="H57" s="52">
        <v>17.100000000000001</v>
      </c>
      <c r="I57" s="65">
        <v>0</v>
      </c>
      <c r="J57" s="54">
        <v>17.100000000000001</v>
      </c>
      <c r="K57" s="65">
        <v>0</v>
      </c>
      <c r="L57" s="65">
        <v>0</v>
      </c>
      <c r="M57" s="65">
        <v>0</v>
      </c>
      <c r="N57" s="65">
        <v>0</v>
      </c>
      <c r="O57" s="54">
        <v>17.100000000000001</v>
      </c>
      <c r="P57" s="65">
        <v>0</v>
      </c>
      <c r="Q57" s="9"/>
    </row>
    <row r="58" spans="1:17" ht="90.35">
      <c r="A58" s="20" t="s">
        <v>113</v>
      </c>
      <c r="B58" s="20" t="s">
        <v>114</v>
      </c>
      <c r="C58" s="52">
        <v>5</v>
      </c>
      <c r="D58" s="65">
        <v>0</v>
      </c>
      <c r="E58" s="65">
        <v>0</v>
      </c>
      <c r="F58" s="65">
        <v>0</v>
      </c>
      <c r="G58" s="65">
        <v>0</v>
      </c>
      <c r="H58" s="52">
        <v>5</v>
      </c>
      <c r="I58" s="65">
        <v>0</v>
      </c>
      <c r="J58" s="54">
        <v>5</v>
      </c>
      <c r="K58" s="65">
        <v>0</v>
      </c>
      <c r="L58" s="65">
        <v>0</v>
      </c>
      <c r="M58" s="65">
        <v>0</v>
      </c>
      <c r="N58" s="65">
        <v>0</v>
      </c>
      <c r="O58" s="54">
        <v>5</v>
      </c>
      <c r="P58" s="65">
        <v>0</v>
      </c>
      <c r="Q58" s="9"/>
    </row>
    <row r="59" spans="1:17" ht="78.75" customHeight="1">
      <c r="A59" s="19" t="s">
        <v>115</v>
      </c>
      <c r="B59" s="19" t="s">
        <v>116</v>
      </c>
      <c r="C59" s="66">
        <f t="shared" ref="C59:P59" si="9">C60+C61</f>
        <v>7062.7757799999999</v>
      </c>
      <c r="D59" s="66">
        <f t="shared" si="9"/>
        <v>0</v>
      </c>
      <c r="E59" s="66">
        <f t="shared" si="9"/>
        <v>0</v>
      </c>
      <c r="F59" s="66">
        <f t="shared" si="9"/>
        <v>0</v>
      </c>
      <c r="G59" s="66">
        <f t="shared" si="9"/>
        <v>0</v>
      </c>
      <c r="H59" s="66">
        <f t="shared" si="9"/>
        <v>7062.7757799999999</v>
      </c>
      <c r="I59" s="66">
        <f t="shared" si="9"/>
        <v>0</v>
      </c>
      <c r="J59" s="67">
        <f t="shared" si="9"/>
        <v>7062.7757799999999</v>
      </c>
      <c r="K59" s="66">
        <f t="shared" si="9"/>
        <v>0</v>
      </c>
      <c r="L59" s="66">
        <f t="shared" si="9"/>
        <v>0</v>
      </c>
      <c r="M59" s="66">
        <f t="shared" si="9"/>
        <v>0</v>
      </c>
      <c r="N59" s="66">
        <f t="shared" si="9"/>
        <v>0</v>
      </c>
      <c r="O59" s="67">
        <f t="shared" si="9"/>
        <v>7062.7757799999999</v>
      </c>
      <c r="P59" s="66">
        <f t="shared" si="9"/>
        <v>0</v>
      </c>
      <c r="Q59" s="9" t="s">
        <v>117</v>
      </c>
    </row>
    <row r="60" spans="1:17" ht="105.4">
      <c r="A60" s="20" t="s">
        <v>118</v>
      </c>
      <c r="B60" s="20" t="s">
        <v>119</v>
      </c>
      <c r="C60" s="52">
        <v>5</v>
      </c>
      <c r="D60" s="65">
        <v>0</v>
      </c>
      <c r="E60" s="65">
        <v>0</v>
      </c>
      <c r="F60" s="65">
        <v>0</v>
      </c>
      <c r="G60" s="65">
        <v>0</v>
      </c>
      <c r="H60" s="52">
        <v>5</v>
      </c>
      <c r="I60" s="65">
        <v>0</v>
      </c>
      <c r="J60" s="54">
        <v>5</v>
      </c>
      <c r="K60" s="65">
        <v>0</v>
      </c>
      <c r="L60" s="65">
        <v>0</v>
      </c>
      <c r="M60" s="65">
        <v>0</v>
      </c>
      <c r="N60" s="65">
        <v>0</v>
      </c>
      <c r="O60" s="54">
        <v>5</v>
      </c>
      <c r="P60" s="65">
        <v>0</v>
      </c>
      <c r="Q60" s="9"/>
    </row>
    <row r="61" spans="1:17" ht="101.65" customHeight="1">
      <c r="A61" s="20" t="s">
        <v>120</v>
      </c>
      <c r="B61" s="20" t="s">
        <v>121</v>
      </c>
      <c r="C61" s="49">
        <v>7057.7757799999999</v>
      </c>
      <c r="D61" s="65">
        <v>0</v>
      </c>
      <c r="E61" s="65">
        <v>0</v>
      </c>
      <c r="F61" s="65">
        <v>0</v>
      </c>
      <c r="G61" s="65">
        <v>0</v>
      </c>
      <c r="H61" s="49">
        <v>7057.7757799999999</v>
      </c>
      <c r="I61" s="65">
        <v>0</v>
      </c>
      <c r="J61" s="49">
        <v>7057.7757799999999</v>
      </c>
      <c r="K61" s="65">
        <v>0</v>
      </c>
      <c r="L61" s="65">
        <v>0</v>
      </c>
      <c r="M61" s="65">
        <v>0</v>
      </c>
      <c r="N61" s="65">
        <v>0</v>
      </c>
      <c r="O61" s="49">
        <v>7057.7757799999999</v>
      </c>
      <c r="P61" s="65">
        <v>0</v>
      </c>
      <c r="Q61" s="9"/>
    </row>
    <row r="62" spans="1:17" ht="15.75" customHeight="1">
      <c r="A62" s="13" t="s">
        <v>82</v>
      </c>
      <c r="B62" s="13"/>
      <c r="C62" s="66">
        <f t="shared" ref="C62:P62" si="10">C59+C56+C51+C47+C45</f>
        <v>8221.1107800000009</v>
      </c>
      <c r="D62" s="66">
        <f t="shared" si="10"/>
        <v>0</v>
      </c>
      <c r="E62" s="66">
        <f t="shared" si="10"/>
        <v>0</v>
      </c>
      <c r="F62" s="66">
        <f t="shared" si="10"/>
        <v>0</v>
      </c>
      <c r="G62" s="66">
        <f t="shared" si="10"/>
        <v>0</v>
      </c>
      <c r="H62" s="66">
        <f t="shared" si="10"/>
        <v>8221.1107800000009</v>
      </c>
      <c r="I62" s="66">
        <f t="shared" si="10"/>
        <v>0</v>
      </c>
      <c r="J62" s="66">
        <f t="shared" si="10"/>
        <v>8221.1107800000009</v>
      </c>
      <c r="K62" s="66">
        <f t="shared" si="10"/>
        <v>0</v>
      </c>
      <c r="L62" s="66">
        <f t="shared" si="10"/>
        <v>0</v>
      </c>
      <c r="M62" s="66">
        <f t="shared" si="10"/>
        <v>0</v>
      </c>
      <c r="N62" s="66">
        <f t="shared" si="10"/>
        <v>0</v>
      </c>
      <c r="O62" s="66">
        <f t="shared" si="10"/>
        <v>8221.1107800000009</v>
      </c>
      <c r="P62" s="66">
        <f t="shared" si="10"/>
        <v>0</v>
      </c>
      <c r="Q62" s="20"/>
    </row>
    <row r="63" spans="1:17" ht="29" customHeight="1">
      <c r="A63" s="19" t="s">
        <v>122</v>
      </c>
      <c r="B63" s="13" t="s">
        <v>123</v>
      </c>
      <c r="C63" s="13"/>
      <c r="D63" s="13"/>
      <c r="E63" s="13"/>
      <c r="F63" s="13"/>
      <c r="G63" s="13"/>
      <c r="H63" s="13"/>
      <c r="I63" s="13"/>
      <c r="J63" s="13"/>
      <c r="K63" s="13"/>
      <c r="L63" s="13"/>
      <c r="M63" s="13"/>
      <c r="N63" s="13"/>
      <c r="O63" s="13"/>
      <c r="P63" s="13"/>
      <c r="Q63" s="68"/>
    </row>
    <row r="64" spans="1:17" s="41" customFormat="1" ht="110.15" customHeight="1">
      <c r="A64" s="19" t="s">
        <v>124</v>
      </c>
      <c r="B64" s="69" t="s">
        <v>125</v>
      </c>
      <c r="C64" s="66">
        <f>SUM(C65:C70)</f>
        <v>612.34946000000002</v>
      </c>
      <c r="D64" s="70">
        <v>0</v>
      </c>
      <c r="E64" s="70">
        <v>0</v>
      </c>
      <c r="F64" s="70">
        <v>0</v>
      </c>
      <c r="G64" s="70">
        <v>0</v>
      </c>
      <c r="H64" s="66">
        <f>C64</f>
        <v>612.34946000000002</v>
      </c>
      <c r="I64" s="70">
        <v>0</v>
      </c>
      <c r="J64" s="66">
        <f>J66+J67+J68+J70+J69</f>
        <v>466.34946000000002</v>
      </c>
      <c r="K64" s="70">
        <v>0</v>
      </c>
      <c r="L64" s="70">
        <v>0</v>
      </c>
      <c r="M64" s="70">
        <v>0</v>
      </c>
      <c r="N64" s="70">
        <v>0</v>
      </c>
      <c r="O64" s="66">
        <f>J64</f>
        <v>466.34946000000002</v>
      </c>
      <c r="P64" s="70">
        <v>0</v>
      </c>
      <c r="Q64" s="8" t="s">
        <v>126</v>
      </c>
    </row>
    <row r="65" spans="1:17" ht="105.4">
      <c r="A65" s="20" t="s">
        <v>127</v>
      </c>
      <c r="B65" s="53" t="s">
        <v>128</v>
      </c>
      <c r="C65" s="72">
        <v>0</v>
      </c>
      <c r="D65" s="73">
        <v>0</v>
      </c>
      <c r="E65" s="73">
        <v>0</v>
      </c>
      <c r="F65" s="73">
        <v>0</v>
      </c>
      <c r="G65" s="73">
        <v>0</v>
      </c>
      <c r="H65" s="72">
        <v>0</v>
      </c>
      <c r="I65" s="73">
        <v>0</v>
      </c>
      <c r="J65" s="72">
        <v>0</v>
      </c>
      <c r="K65" s="73">
        <v>0</v>
      </c>
      <c r="L65" s="73">
        <v>0</v>
      </c>
      <c r="M65" s="73">
        <v>0</v>
      </c>
      <c r="N65" s="73">
        <v>0</v>
      </c>
      <c r="O65" s="72">
        <v>0</v>
      </c>
      <c r="P65" s="73">
        <v>0</v>
      </c>
      <c r="Q65" s="8"/>
    </row>
    <row r="66" spans="1:17" ht="30.15">
      <c r="A66" s="20" t="s">
        <v>129</v>
      </c>
      <c r="B66" s="53" t="s">
        <v>130</v>
      </c>
      <c r="C66" s="53">
        <v>34.402999999999999</v>
      </c>
      <c r="D66" s="73">
        <v>0</v>
      </c>
      <c r="E66" s="73">
        <v>0</v>
      </c>
      <c r="F66" s="73">
        <v>0</v>
      </c>
      <c r="G66" s="73">
        <v>0</v>
      </c>
      <c r="H66" s="53">
        <v>34.402999999999999</v>
      </c>
      <c r="I66" s="73">
        <v>0</v>
      </c>
      <c r="J66" s="53">
        <v>34.402999999999999</v>
      </c>
      <c r="K66" s="73">
        <v>0</v>
      </c>
      <c r="L66" s="73">
        <v>0</v>
      </c>
      <c r="M66" s="73">
        <v>0</v>
      </c>
      <c r="N66" s="73">
        <v>0</v>
      </c>
      <c r="O66" s="53">
        <f>J66</f>
        <v>34.402999999999999</v>
      </c>
      <c r="P66" s="73">
        <v>0</v>
      </c>
      <c r="Q66" s="8"/>
    </row>
    <row r="67" spans="1:17" ht="60.25">
      <c r="A67" s="20" t="s">
        <v>131</v>
      </c>
      <c r="B67" s="53" t="s">
        <v>132</v>
      </c>
      <c r="C67" s="74">
        <v>413.14909999999998</v>
      </c>
      <c r="D67" s="73">
        <v>0</v>
      </c>
      <c r="E67" s="73">
        <v>0</v>
      </c>
      <c r="F67" s="73">
        <v>0</v>
      </c>
      <c r="G67" s="73">
        <v>0</v>
      </c>
      <c r="H67" s="74">
        <v>339.65699999999998</v>
      </c>
      <c r="I67" s="73">
        <v>0</v>
      </c>
      <c r="J67" s="74">
        <v>267.14909999999998</v>
      </c>
      <c r="K67" s="73">
        <v>0</v>
      </c>
      <c r="L67" s="73">
        <v>0</v>
      </c>
      <c r="M67" s="73">
        <v>0</v>
      </c>
      <c r="N67" s="73">
        <v>0</v>
      </c>
      <c r="O67" s="74">
        <f>J67</f>
        <v>267.14909999999998</v>
      </c>
      <c r="P67" s="73">
        <v>0</v>
      </c>
      <c r="Q67" s="8"/>
    </row>
    <row r="68" spans="1:17" ht="30.15">
      <c r="A68" s="20" t="s">
        <v>133</v>
      </c>
      <c r="B68" s="53" t="s">
        <v>134</v>
      </c>
      <c r="C68" s="75">
        <v>35.94</v>
      </c>
      <c r="D68" s="73">
        <v>0</v>
      </c>
      <c r="E68" s="73">
        <v>0</v>
      </c>
      <c r="F68" s="73">
        <v>0</v>
      </c>
      <c r="G68" s="73">
        <v>0</v>
      </c>
      <c r="H68" s="75">
        <v>35.94</v>
      </c>
      <c r="I68" s="73">
        <v>0</v>
      </c>
      <c r="J68" s="75">
        <v>35.94</v>
      </c>
      <c r="K68" s="73">
        <v>0</v>
      </c>
      <c r="L68" s="73">
        <v>0</v>
      </c>
      <c r="M68" s="73">
        <v>0</v>
      </c>
      <c r="N68" s="73">
        <v>0</v>
      </c>
      <c r="O68" s="75">
        <v>35.94</v>
      </c>
      <c r="P68" s="73">
        <v>0</v>
      </c>
      <c r="Q68" s="8"/>
    </row>
    <row r="69" spans="1:17" ht="120.45">
      <c r="A69" s="20" t="s">
        <v>135</v>
      </c>
      <c r="B69" s="53" t="s">
        <v>136</v>
      </c>
      <c r="C69" s="72">
        <v>109.12</v>
      </c>
      <c r="D69" s="73">
        <v>0</v>
      </c>
      <c r="E69" s="73">
        <v>0</v>
      </c>
      <c r="F69" s="73">
        <v>0</v>
      </c>
      <c r="G69" s="73">
        <v>0</v>
      </c>
      <c r="H69" s="72">
        <f>C69</f>
        <v>109.12</v>
      </c>
      <c r="I69" s="73">
        <v>0</v>
      </c>
      <c r="J69" s="72">
        <v>109.12</v>
      </c>
      <c r="K69" s="73">
        <v>0</v>
      </c>
      <c r="L69" s="73">
        <v>0</v>
      </c>
      <c r="M69" s="73">
        <v>0</v>
      </c>
      <c r="N69" s="73">
        <v>0</v>
      </c>
      <c r="O69" s="73">
        <f>J69</f>
        <v>109.12</v>
      </c>
      <c r="P69" s="73">
        <v>0</v>
      </c>
      <c r="Q69" s="8"/>
    </row>
    <row r="70" spans="1:17" ht="150.55000000000001">
      <c r="A70" s="20" t="s">
        <v>137</v>
      </c>
      <c r="B70" s="53" t="s">
        <v>138</v>
      </c>
      <c r="C70" s="49">
        <v>19.737359999999999</v>
      </c>
      <c r="D70" s="73">
        <v>0</v>
      </c>
      <c r="E70" s="73">
        <v>0</v>
      </c>
      <c r="F70" s="73">
        <v>0</v>
      </c>
      <c r="G70" s="73">
        <v>0</v>
      </c>
      <c r="H70" s="49">
        <f>C70</f>
        <v>19.737359999999999</v>
      </c>
      <c r="I70" s="73">
        <v>0</v>
      </c>
      <c r="J70" s="49">
        <v>19.737359999999999</v>
      </c>
      <c r="K70" s="73">
        <v>0</v>
      </c>
      <c r="L70" s="73">
        <v>0</v>
      </c>
      <c r="M70" s="73">
        <v>0</v>
      </c>
      <c r="N70" s="73">
        <v>0</v>
      </c>
      <c r="O70" s="49">
        <f>J70</f>
        <v>19.737359999999999</v>
      </c>
      <c r="P70" s="73">
        <v>0</v>
      </c>
      <c r="Q70" s="8"/>
    </row>
    <row r="71" spans="1:17" ht="90.35">
      <c r="A71" s="20" t="s">
        <v>139</v>
      </c>
      <c r="B71" s="53" t="s">
        <v>140</v>
      </c>
      <c r="C71" s="73">
        <v>0</v>
      </c>
      <c r="D71" s="73">
        <v>0</v>
      </c>
      <c r="E71" s="73">
        <v>0</v>
      </c>
      <c r="F71" s="73">
        <v>0</v>
      </c>
      <c r="G71" s="73">
        <v>0</v>
      </c>
      <c r="H71" s="73">
        <v>0</v>
      </c>
      <c r="I71" s="73">
        <v>0</v>
      </c>
      <c r="J71" s="73">
        <v>0</v>
      </c>
      <c r="K71" s="73">
        <v>0</v>
      </c>
      <c r="L71" s="73">
        <v>0</v>
      </c>
      <c r="M71" s="73">
        <v>0</v>
      </c>
      <c r="N71" s="73">
        <v>0</v>
      </c>
      <c r="O71" s="73">
        <v>0</v>
      </c>
      <c r="P71" s="73">
        <v>0</v>
      </c>
      <c r="Q71" s="8"/>
    </row>
    <row r="72" spans="1:17" ht="30.15">
      <c r="A72" s="20" t="s">
        <v>141</v>
      </c>
      <c r="B72" s="53" t="s">
        <v>142</v>
      </c>
      <c r="C72" s="73">
        <v>0</v>
      </c>
      <c r="D72" s="73">
        <v>0</v>
      </c>
      <c r="E72" s="73">
        <v>0</v>
      </c>
      <c r="F72" s="73">
        <v>0</v>
      </c>
      <c r="G72" s="73">
        <v>0</v>
      </c>
      <c r="H72" s="73">
        <v>0</v>
      </c>
      <c r="I72" s="73">
        <v>0</v>
      </c>
      <c r="J72" s="73">
        <v>0</v>
      </c>
      <c r="K72" s="73">
        <v>0</v>
      </c>
      <c r="L72" s="73">
        <v>0</v>
      </c>
      <c r="M72" s="73">
        <v>0</v>
      </c>
      <c r="N72" s="73">
        <v>0</v>
      </c>
      <c r="O72" s="73">
        <v>0</v>
      </c>
      <c r="P72" s="73">
        <v>0</v>
      </c>
      <c r="Q72" s="8"/>
    </row>
    <row r="73" spans="1:17" ht="30.15">
      <c r="A73" s="20" t="s">
        <v>143</v>
      </c>
      <c r="B73" s="53" t="s">
        <v>144</v>
      </c>
      <c r="C73" s="73">
        <v>0</v>
      </c>
      <c r="D73" s="73">
        <v>0</v>
      </c>
      <c r="E73" s="73">
        <v>0</v>
      </c>
      <c r="F73" s="73">
        <v>0</v>
      </c>
      <c r="G73" s="73">
        <v>0</v>
      </c>
      <c r="H73" s="73">
        <v>0</v>
      </c>
      <c r="I73" s="73">
        <v>0</v>
      </c>
      <c r="J73" s="73">
        <v>0</v>
      </c>
      <c r="K73" s="73">
        <v>0</v>
      </c>
      <c r="L73" s="73">
        <v>0</v>
      </c>
      <c r="M73" s="73">
        <v>0</v>
      </c>
      <c r="N73" s="73">
        <v>0</v>
      </c>
      <c r="O73" s="73">
        <v>0</v>
      </c>
      <c r="P73" s="73">
        <v>0</v>
      </c>
      <c r="Q73" s="8"/>
    </row>
    <row r="74" spans="1:17" s="41" customFormat="1" ht="134.35" customHeight="1">
      <c r="A74" s="19" t="s">
        <v>145</v>
      </c>
      <c r="B74" s="69" t="s">
        <v>146</v>
      </c>
      <c r="C74" s="57">
        <f>SUM(C75:C77)</f>
        <v>152.99099999999999</v>
      </c>
      <c r="D74" s="70">
        <v>0</v>
      </c>
      <c r="E74" s="70">
        <v>0</v>
      </c>
      <c r="F74" s="70">
        <v>0</v>
      </c>
      <c r="G74" s="70">
        <v>0</v>
      </c>
      <c r="H74" s="57">
        <f>SUM(C75:C77)</f>
        <v>152.99099999999999</v>
      </c>
      <c r="I74" s="70">
        <v>0</v>
      </c>
      <c r="J74" s="57">
        <f>SUM(C75:C77)</f>
        <v>152.99099999999999</v>
      </c>
      <c r="K74" s="70">
        <v>0</v>
      </c>
      <c r="L74" s="70">
        <v>0</v>
      </c>
      <c r="M74" s="70">
        <v>0</v>
      </c>
      <c r="N74" s="70">
        <v>0</v>
      </c>
      <c r="O74" s="57">
        <f>SUM(C75:C77)</f>
        <v>152.99099999999999</v>
      </c>
      <c r="P74" s="70">
        <v>0</v>
      </c>
      <c r="Q74" s="66"/>
    </row>
    <row r="75" spans="1:17" ht="45.2">
      <c r="A75" s="20" t="s">
        <v>147</v>
      </c>
      <c r="B75" s="53" t="s">
        <v>148</v>
      </c>
      <c r="C75" s="49">
        <v>29.845949999999998</v>
      </c>
      <c r="D75" s="73">
        <v>0</v>
      </c>
      <c r="E75" s="73">
        <v>0</v>
      </c>
      <c r="F75" s="73">
        <v>0</v>
      </c>
      <c r="G75" s="73">
        <v>0</v>
      </c>
      <c r="H75" s="49">
        <f>C75</f>
        <v>29.845949999999998</v>
      </c>
      <c r="I75" s="73">
        <v>0</v>
      </c>
      <c r="J75" s="49">
        <f>H75</f>
        <v>29.845949999999998</v>
      </c>
      <c r="K75" s="73">
        <v>0</v>
      </c>
      <c r="L75" s="73">
        <v>0</v>
      </c>
      <c r="M75" s="73">
        <v>0</v>
      </c>
      <c r="N75" s="73">
        <v>0</v>
      </c>
      <c r="O75" s="49">
        <f>J75</f>
        <v>29.845949999999998</v>
      </c>
      <c r="P75" s="73">
        <v>0</v>
      </c>
      <c r="Q75" s="76"/>
    </row>
    <row r="76" spans="1:17">
      <c r="A76" s="20" t="s">
        <v>149</v>
      </c>
      <c r="B76" s="53" t="s">
        <v>150</v>
      </c>
      <c r="C76" s="49">
        <v>120.39505</v>
      </c>
      <c r="D76" s="73">
        <v>0</v>
      </c>
      <c r="E76" s="73">
        <v>0</v>
      </c>
      <c r="F76" s="73">
        <v>0</v>
      </c>
      <c r="G76" s="73">
        <v>0</v>
      </c>
      <c r="H76" s="49">
        <f>C76</f>
        <v>120.39505</v>
      </c>
      <c r="I76" s="73">
        <v>0</v>
      </c>
      <c r="J76" s="49">
        <f>H76</f>
        <v>120.39505</v>
      </c>
      <c r="K76" s="73">
        <v>0</v>
      </c>
      <c r="L76" s="73">
        <v>0</v>
      </c>
      <c r="M76" s="73">
        <v>0</v>
      </c>
      <c r="N76" s="73">
        <v>0</v>
      </c>
      <c r="O76" s="49">
        <f>J76</f>
        <v>120.39505</v>
      </c>
      <c r="P76" s="73">
        <v>0</v>
      </c>
      <c r="Q76" s="76"/>
    </row>
    <row r="77" spans="1:17" ht="45.2">
      <c r="A77" s="20" t="s">
        <v>151</v>
      </c>
      <c r="B77" s="53" t="s">
        <v>152</v>
      </c>
      <c r="C77" s="72">
        <v>2.75</v>
      </c>
      <c r="D77" s="73">
        <v>0</v>
      </c>
      <c r="E77" s="73">
        <v>0</v>
      </c>
      <c r="F77" s="73">
        <v>0</v>
      </c>
      <c r="G77" s="73">
        <v>0</v>
      </c>
      <c r="H77" s="72">
        <f>C77</f>
        <v>2.75</v>
      </c>
      <c r="I77" s="73">
        <v>0</v>
      </c>
      <c r="J77" s="73">
        <f>H77</f>
        <v>2.75</v>
      </c>
      <c r="K77" s="73">
        <v>0</v>
      </c>
      <c r="L77" s="73">
        <v>0</v>
      </c>
      <c r="M77" s="73">
        <v>0</v>
      </c>
      <c r="N77" s="73">
        <v>0</v>
      </c>
      <c r="O77" s="73">
        <f>J77</f>
        <v>2.75</v>
      </c>
      <c r="P77" s="73">
        <v>0</v>
      </c>
      <c r="Q77" s="76"/>
    </row>
    <row r="78" spans="1:17" s="41" customFormat="1" ht="15.9" customHeight="1">
      <c r="A78" s="7" t="s">
        <v>82</v>
      </c>
      <c r="B78" s="7"/>
      <c r="C78" s="66">
        <f>C74+C64</f>
        <v>765.34046000000001</v>
      </c>
      <c r="D78" s="70">
        <v>0</v>
      </c>
      <c r="E78" s="70">
        <v>0</v>
      </c>
      <c r="F78" s="70">
        <v>0</v>
      </c>
      <c r="G78" s="70">
        <v>0</v>
      </c>
      <c r="H78" s="66">
        <f>H64+H74</f>
        <v>765.34046000000001</v>
      </c>
      <c r="I78" s="70">
        <v>0</v>
      </c>
      <c r="J78" s="66">
        <f>J64+J74</f>
        <v>619.34046000000001</v>
      </c>
      <c r="K78" s="70">
        <v>0</v>
      </c>
      <c r="L78" s="70">
        <v>0</v>
      </c>
      <c r="M78" s="70">
        <v>0</v>
      </c>
      <c r="N78" s="70">
        <v>0</v>
      </c>
      <c r="O78" s="66">
        <f>J78</f>
        <v>619.34046000000001</v>
      </c>
      <c r="P78" s="70">
        <v>0</v>
      </c>
      <c r="Q78" s="77"/>
    </row>
    <row r="79" spans="1:17" ht="15.75" customHeight="1">
      <c r="A79" s="19" t="s">
        <v>153</v>
      </c>
      <c r="B79" s="6" t="s">
        <v>154</v>
      </c>
      <c r="C79" s="6"/>
      <c r="D79" s="6"/>
      <c r="E79" s="6"/>
      <c r="F79" s="6"/>
      <c r="G79" s="6"/>
      <c r="H79" s="6"/>
      <c r="I79" s="6"/>
      <c r="J79" s="6"/>
      <c r="K79" s="6"/>
      <c r="L79" s="6"/>
      <c r="M79" s="6"/>
      <c r="N79" s="6"/>
      <c r="O79" s="6"/>
      <c r="P79" s="6"/>
      <c r="Q79" s="78"/>
    </row>
    <row r="80" spans="1:17" ht="15.75" customHeight="1">
      <c r="A80" s="12" t="s">
        <v>155</v>
      </c>
      <c r="B80" s="12"/>
      <c r="C80" s="12"/>
      <c r="D80" s="12"/>
      <c r="E80" s="12"/>
      <c r="F80" s="12"/>
      <c r="G80" s="12"/>
      <c r="H80" s="12"/>
      <c r="I80" s="12"/>
      <c r="J80" s="12"/>
      <c r="K80" s="12"/>
      <c r="L80" s="12"/>
      <c r="M80" s="12"/>
      <c r="N80" s="12"/>
      <c r="O80" s="12"/>
      <c r="P80" s="12"/>
      <c r="Q80" s="12"/>
    </row>
    <row r="81" spans="1:17" ht="45.2">
      <c r="A81" s="20" t="s">
        <v>156</v>
      </c>
      <c r="B81" s="20" t="s">
        <v>157</v>
      </c>
      <c r="C81" s="20" t="s">
        <v>80</v>
      </c>
      <c r="D81" s="20" t="s">
        <v>80</v>
      </c>
      <c r="E81" s="20" t="s">
        <v>80</v>
      </c>
      <c r="F81" s="20" t="s">
        <v>80</v>
      </c>
      <c r="G81" s="20" t="s">
        <v>80</v>
      </c>
      <c r="H81" s="20" t="s">
        <v>80</v>
      </c>
      <c r="I81" s="20" t="s">
        <v>80</v>
      </c>
      <c r="J81" s="20" t="s">
        <v>80</v>
      </c>
      <c r="K81" s="20" t="s">
        <v>80</v>
      </c>
      <c r="L81" s="20" t="s">
        <v>80</v>
      </c>
      <c r="M81" s="20" t="s">
        <v>80</v>
      </c>
      <c r="N81" s="20" t="s">
        <v>80</v>
      </c>
      <c r="O81" s="20" t="s">
        <v>80</v>
      </c>
      <c r="P81" s="20" t="s">
        <v>80</v>
      </c>
      <c r="Q81" s="49"/>
    </row>
    <row r="82" spans="1:17" ht="60.25">
      <c r="A82" s="20" t="s">
        <v>158</v>
      </c>
      <c r="B82" s="20" t="s">
        <v>159</v>
      </c>
      <c r="C82" s="49">
        <f>H82</f>
        <v>96.0548</v>
      </c>
      <c r="D82" s="20" t="s">
        <v>80</v>
      </c>
      <c r="E82" s="20" t="s">
        <v>80</v>
      </c>
      <c r="F82" s="20" t="s">
        <v>80</v>
      </c>
      <c r="G82" s="20" t="s">
        <v>80</v>
      </c>
      <c r="H82" s="49">
        <v>96.0548</v>
      </c>
      <c r="I82" s="20" t="s">
        <v>80</v>
      </c>
      <c r="J82" s="49">
        <f>O82</f>
        <v>96.0548</v>
      </c>
      <c r="K82" s="20" t="s">
        <v>80</v>
      </c>
      <c r="L82" s="20" t="s">
        <v>80</v>
      </c>
      <c r="M82" s="20" t="s">
        <v>80</v>
      </c>
      <c r="N82" s="20" t="s">
        <v>80</v>
      </c>
      <c r="O82" s="49">
        <v>96.0548</v>
      </c>
      <c r="P82" s="20" t="s">
        <v>80</v>
      </c>
      <c r="Q82" s="49" t="s">
        <v>160</v>
      </c>
    </row>
    <row r="83" spans="1:17" ht="95.1" customHeight="1">
      <c r="A83" s="20" t="s">
        <v>161</v>
      </c>
      <c r="B83" s="20" t="s">
        <v>162</v>
      </c>
      <c r="C83" s="20" t="s">
        <v>80</v>
      </c>
      <c r="D83" s="20" t="s">
        <v>80</v>
      </c>
      <c r="E83" s="20" t="s">
        <v>80</v>
      </c>
      <c r="F83" s="20" t="s">
        <v>80</v>
      </c>
      <c r="G83" s="20" t="s">
        <v>80</v>
      </c>
      <c r="H83" s="20" t="s">
        <v>80</v>
      </c>
      <c r="I83" s="20" t="s">
        <v>80</v>
      </c>
      <c r="J83" s="20" t="s">
        <v>80</v>
      </c>
      <c r="K83" s="20" t="s">
        <v>80</v>
      </c>
      <c r="L83" s="20" t="s">
        <v>80</v>
      </c>
      <c r="M83" s="20" t="s">
        <v>80</v>
      </c>
      <c r="N83" s="20" t="s">
        <v>80</v>
      </c>
      <c r="O83" s="20" t="s">
        <v>80</v>
      </c>
      <c r="P83" s="20" t="s">
        <v>80</v>
      </c>
      <c r="Q83" s="49" t="s">
        <v>163</v>
      </c>
    </row>
    <row r="84" spans="1:17" ht="60.25">
      <c r="A84" s="20" t="s">
        <v>164</v>
      </c>
      <c r="B84" s="20" t="s">
        <v>165</v>
      </c>
      <c r="C84" s="49">
        <f t="shared" ref="C84:C90" si="11">H84</f>
        <v>396</v>
      </c>
      <c r="D84" s="20" t="s">
        <v>80</v>
      </c>
      <c r="E84" s="20" t="s">
        <v>80</v>
      </c>
      <c r="F84" s="20" t="s">
        <v>80</v>
      </c>
      <c r="G84" s="20" t="s">
        <v>80</v>
      </c>
      <c r="H84" s="49">
        <v>396</v>
      </c>
      <c r="I84" s="20" t="s">
        <v>80</v>
      </c>
      <c r="J84" s="49">
        <f t="shared" ref="J84:J90" si="12">O84</f>
        <v>396</v>
      </c>
      <c r="K84" s="20" t="s">
        <v>80</v>
      </c>
      <c r="L84" s="20" t="s">
        <v>80</v>
      </c>
      <c r="M84" s="20" t="s">
        <v>80</v>
      </c>
      <c r="N84" s="20" t="s">
        <v>80</v>
      </c>
      <c r="O84" s="49">
        <v>396</v>
      </c>
      <c r="P84" s="20" t="s">
        <v>80</v>
      </c>
      <c r="Q84" s="49" t="s">
        <v>166</v>
      </c>
    </row>
    <row r="85" spans="1:17" ht="60.25">
      <c r="A85" s="20" t="s">
        <v>167</v>
      </c>
      <c r="B85" s="20" t="s">
        <v>168</v>
      </c>
      <c r="C85" s="49">
        <f t="shared" si="11"/>
        <v>328.339</v>
      </c>
      <c r="D85" s="20" t="s">
        <v>80</v>
      </c>
      <c r="E85" s="20" t="s">
        <v>80</v>
      </c>
      <c r="F85" s="20" t="s">
        <v>80</v>
      </c>
      <c r="G85" s="20" t="s">
        <v>80</v>
      </c>
      <c r="H85" s="49">
        <v>328.339</v>
      </c>
      <c r="I85" s="20" t="s">
        <v>80</v>
      </c>
      <c r="J85" s="49">
        <f t="shared" si="12"/>
        <v>328.339</v>
      </c>
      <c r="K85" s="20" t="s">
        <v>80</v>
      </c>
      <c r="L85" s="20" t="s">
        <v>80</v>
      </c>
      <c r="M85" s="20" t="s">
        <v>80</v>
      </c>
      <c r="N85" s="20" t="s">
        <v>80</v>
      </c>
      <c r="O85" s="49">
        <v>328.339</v>
      </c>
      <c r="P85" s="20" t="s">
        <v>80</v>
      </c>
      <c r="Q85" s="49" t="s">
        <v>169</v>
      </c>
    </row>
    <row r="86" spans="1:17" ht="110.95" customHeight="1">
      <c r="A86" s="20" t="s">
        <v>170</v>
      </c>
      <c r="B86" s="20" t="s">
        <v>171</v>
      </c>
      <c r="C86" s="49">
        <f t="shared" si="11"/>
        <v>802.67899999999997</v>
      </c>
      <c r="D86" s="20" t="s">
        <v>80</v>
      </c>
      <c r="E86" s="20" t="s">
        <v>80</v>
      </c>
      <c r="F86" s="20" t="s">
        <v>80</v>
      </c>
      <c r="G86" s="20" t="s">
        <v>80</v>
      </c>
      <c r="H86" s="49">
        <v>802.67899999999997</v>
      </c>
      <c r="I86" s="20" t="s">
        <v>80</v>
      </c>
      <c r="J86" s="49">
        <f t="shared" si="12"/>
        <v>802.66700000000003</v>
      </c>
      <c r="K86" s="20" t="s">
        <v>80</v>
      </c>
      <c r="L86" s="20" t="s">
        <v>80</v>
      </c>
      <c r="M86" s="20" t="s">
        <v>80</v>
      </c>
      <c r="N86" s="20" t="s">
        <v>80</v>
      </c>
      <c r="O86" s="49">
        <v>802.66700000000003</v>
      </c>
      <c r="P86" s="20" t="s">
        <v>80</v>
      </c>
      <c r="Q86" s="49" t="s">
        <v>172</v>
      </c>
    </row>
    <row r="87" spans="1:17" ht="45.2">
      <c r="A87" s="20" t="s">
        <v>173</v>
      </c>
      <c r="B87" s="20" t="s">
        <v>174</v>
      </c>
      <c r="C87" s="49">
        <f t="shared" si="11"/>
        <v>242.352</v>
      </c>
      <c r="D87" s="20" t="s">
        <v>80</v>
      </c>
      <c r="E87" s="20" t="s">
        <v>80</v>
      </c>
      <c r="F87" s="20" t="s">
        <v>80</v>
      </c>
      <c r="G87" s="20" t="s">
        <v>80</v>
      </c>
      <c r="H87" s="49">
        <v>242.352</v>
      </c>
      <c r="I87" s="20" t="s">
        <v>80</v>
      </c>
      <c r="J87" s="49">
        <f t="shared" si="12"/>
        <v>242.352</v>
      </c>
      <c r="K87" s="20" t="s">
        <v>80</v>
      </c>
      <c r="L87" s="20" t="s">
        <v>80</v>
      </c>
      <c r="M87" s="20" t="s">
        <v>80</v>
      </c>
      <c r="N87" s="20" t="s">
        <v>80</v>
      </c>
      <c r="O87" s="49">
        <v>242.352</v>
      </c>
      <c r="P87" s="20" t="s">
        <v>80</v>
      </c>
      <c r="Q87" s="49" t="s">
        <v>175</v>
      </c>
    </row>
    <row r="88" spans="1:17" ht="45.2">
      <c r="A88" s="20" t="s">
        <v>176</v>
      </c>
      <c r="B88" s="20" t="s">
        <v>177</v>
      </c>
      <c r="C88" s="49">
        <f t="shared" si="11"/>
        <v>299.74279999999999</v>
      </c>
      <c r="D88" s="20" t="s">
        <v>80</v>
      </c>
      <c r="E88" s="20" t="s">
        <v>80</v>
      </c>
      <c r="F88" s="20" t="s">
        <v>80</v>
      </c>
      <c r="G88" s="20" t="s">
        <v>80</v>
      </c>
      <c r="H88" s="49">
        <v>299.74279999999999</v>
      </c>
      <c r="I88" s="20" t="s">
        <v>80</v>
      </c>
      <c r="J88" s="49">
        <f t="shared" si="12"/>
        <v>287.27303000000001</v>
      </c>
      <c r="K88" s="20" t="s">
        <v>80</v>
      </c>
      <c r="L88" s="20" t="s">
        <v>80</v>
      </c>
      <c r="M88" s="20" t="s">
        <v>80</v>
      </c>
      <c r="N88" s="20" t="s">
        <v>80</v>
      </c>
      <c r="O88" s="49">
        <v>287.27303000000001</v>
      </c>
      <c r="P88" s="20" t="s">
        <v>80</v>
      </c>
      <c r="Q88" s="49" t="s">
        <v>178</v>
      </c>
    </row>
    <row r="89" spans="1:17" ht="45.2">
      <c r="A89" s="20" t="s">
        <v>179</v>
      </c>
      <c r="B89" s="20" t="s">
        <v>180</v>
      </c>
      <c r="C89" s="49">
        <f t="shared" si="11"/>
        <v>228.024</v>
      </c>
      <c r="D89" s="20" t="s">
        <v>80</v>
      </c>
      <c r="E89" s="20" t="s">
        <v>80</v>
      </c>
      <c r="F89" s="20" t="s">
        <v>80</v>
      </c>
      <c r="G89" s="20" t="s">
        <v>80</v>
      </c>
      <c r="H89" s="49">
        <v>228.024</v>
      </c>
      <c r="I89" s="20" t="s">
        <v>80</v>
      </c>
      <c r="J89" s="49">
        <f t="shared" si="12"/>
        <v>228.024</v>
      </c>
      <c r="K89" s="20" t="s">
        <v>80</v>
      </c>
      <c r="L89" s="20" t="s">
        <v>80</v>
      </c>
      <c r="M89" s="20" t="s">
        <v>80</v>
      </c>
      <c r="N89" s="20" t="s">
        <v>80</v>
      </c>
      <c r="O89" s="49">
        <v>228.024</v>
      </c>
      <c r="P89" s="20" t="s">
        <v>80</v>
      </c>
      <c r="Q89" s="49" t="s">
        <v>181</v>
      </c>
    </row>
    <row r="90" spans="1:17" ht="105.4">
      <c r="A90" s="20" t="s">
        <v>182</v>
      </c>
      <c r="B90" s="20" t="s">
        <v>183</v>
      </c>
      <c r="C90" s="49">
        <f t="shared" si="11"/>
        <v>177.33500000000001</v>
      </c>
      <c r="D90" s="20" t="s">
        <v>80</v>
      </c>
      <c r="E90" s="20" t="s">
        <v>80</v>
      </c>
      <c r="F90" s="20" t="s">
        <v>80</v>
      </c>
      <c r="G90" s="20" t="s">
        <v>80</v>
      </c>
      <c r="H90" s="49">
        <v>177.33500000000001</v>
      </c>
      <c r="I90" s="20" t="s">
        <v>80</v>
      </c>
      <c r="J90" s="49">
        <f t="shared" si="12"/>
        <v>177.33500000000001</v>
      </c>
      <c r="K90" s="20" t="s">
        <v>80</v>
      </c>
      <c r="L90" s="20" t="s">
        <v>80</v>
      </c>
      <c r="M90" s="20" t="s">
        <v>80</v>
      </c>
      <c r="N90" s="20" t="s">
        <v>80</v>
      </c>
      <c r="O90" s="49">
        <v>177.33500000000001</v>
      </c>
      <c r="P90" s="20" t="s">
        <v>80</v>
      </c>
      <c r="Q90" s="49" t="s">
        <v>184</v>
      </c>
    </row>
    <row r="91" spans="1:17" ht="15.75" customHeight="1">
      <c r="A91" s="13" t="s">
        <v>82</v>
      </c>
      <c r="B91" s="13"/>
      <c r="C91" s="79">
        <f t="shared" ref="C91:P91" si="13">C82+C84+C85+C86+C87+C88+C89+C90</f>
        <v>2570.5265999999997</v>
      </c>
      <c r="D91" s="79">
        <f t="shared" si="13"/>
        <v>0</v>
      </c>
      <c r="E91" s="79">
        <f t="shared" si="13"/>
        <v>0</v>
      </c>
      <c r="F91" s="79">
        <f t="shared" si="13"/>
        <v>0</v>
      </c>
      <c r="G91" s="79">
        <f t="shared" si="13"/>
        <v>0</v>
      </c>
      <c r="H91" s="79">
        <f t="shared" si="13"/>
        <v>2570.5265999999997</v>
      </c>
      <c r="I91" s="79">
        <f t="shared" si="13"/>
        <v>0</v>
      </c>
      <c r="J91" s="79">
        <f t="shared" si="13"/>
        <v>2558.0448300000003</v>
      </c>
      <c r="K91" s="79">
        <f t="shared" si="13"/>
        <v>0</v>
      </c>
      <c r="L91" s="79">
        <f t="shared" si="13"/>
        <v>0</v>
      </c>
      <c r="M91" s="79">
        <f t="shared" si="13"/>
        <v>0</v>
      </c>
      <c r="N91" s="79">
        <f t="shared" si="13"/>
        <v>0</v>
      </c>
      <c r="O91" s="79">
        <f t="shared" si="13"/>
        <v>2558.0448300000003</v>
      </c>
      <c r="P91" s="79">
        <f t="shared" si="13"/>
        <v>0</v>
      </c>
      <c r="Q91" s="49"/>
    </row>
    <row r="92" spans="1:17" ht="41.1" customHeight="1">
      <c r="A92" s="19" t="s">
        <v>185</v>
      </c>
      <c r="B92" s="7" t="s">
        <v>186</v>
      </c>
      <c r="C92" s="7"/>
      <c r="D92" s="7"/>
      <c r="E92" s="7"/>
      <c r="F92" s="7"/>
      <c r="G92" s="7"/>
      <c r="H92" s="7"/>
      <c r="I92" s="7"/>
      <c r="J92" s="7"/>
      <c r="K92" s="7"/>
      <c r="L92" s="7"/>
      <c r="M92" s="7"/>
      <c r="N92" s="7"/>
      <c r="O92" s="7"/>
      <c r="P92" s="7"/>
      <c r="Q92" s="40"/>
    </row>
    <row r="93" spans="1:17" ht="150.55000000000001">
      <c r="A93" s="80" t="s">
        <v>187</v>
      </c>
      <c r="B93" s="69" t="s">
        <v>188</v>
      </c>
      <c r="C93" s="81"/>
      <c r="D93" s="81"/>
      <c r="E93" s="81"/>
      <c r="F93" s="81"/>
      <c r="G93" s="81"/>
      <c r="H93" s="81"/>
      <c r="I93" s="81"/>
      <c r="J93" s="81"/>
      <c r="K93" s="81"/>
      <c r="L93" s="81"/>
      <c r="M93" s="81"/>
      <c r="N93" s="81"/>
      <c r="O93" s="81"/>
      <c r="P93" s="81"/>
      <c r="Q93" s="40"/>
    </row>
    <row r="94" spans="1:17" ht="15.75" customHeight="1">
      <c r="A94" s="82"/>
      <c r="B94" s="5" t="s">
        <v>189</v>
      </c>
      <c r="C94" s="5"/>
      <c r="D94" s="5"/>
      <c r="E94" s="5"/>
      <c r="F94" s="5"/>
      <c r="G94" s="5"/>
      <c r="H94" s="5"/>
      <c r="I94" s="5"/>
      <c r="J94" s="5"/>
      <c r="K94" s="5"/>
      <c r="L94" s="5"/>
      <c r="M94" s="5"/>
      <c r="N94" s="5"/>
      <c r="O94" s="5"/>
      <c r="P94" s="5"/>
      <c r="Q94" s="40"/>
    </row>
    <row r="95" spans="1:17" ht="30.15">
      <c r="A95" s="82" t="s">
        <v>56</v>
      </c>
      <c r="B95" s="53" t="s">
        <v>190</v>
      </c>
      <c r="C95" s="83">
        <v>0</v>
      </c>
      <c r="D95" s="83">
        <v>0</v>
      </c>
      <c r="E95" s="83">
        <v>0</v>
      </c>
      <c r="F95" s="83">
        <v>0</v>
      </c>
      <c r="G95" s="83">
        <v>0</v>
      </c>
      <c r="H95" s="83">
        <v>0</v>
      </c>
      <c r="I95" s="83">
        <v>0</v>
      </c>
      <c r="J95" s="83">
        <v>0</v>
      </c>
      <c r="K95" s="83">
        <v>0</v>
      </c>
      <c r="L95" s="83">
        <v>0</v>
      </c>
      <c r="M95" s="83">
        <v>0</v>
      </c>
      <c r="N95" s="83">
        <v>0</v>
      </c>
      <c r="O95" s="83">
        <v>0</v>
      </c>
      <c r="P95" s="83">
        <v>0</v>
      </c>
      <c r="Q95" s="40"/>
    </row>
    <row r="96" spans="1:17" ht="60.25">
      <c r="A96" s="82" t="s">
        <v>59</v>
      </c>
      <c r="B96" s="53" t="s">
        <v>191</v>
      </c>
      <c r="C96" s="83"/>
      <c r="D96" s="83"/>
      <c r="E96" s="83"/>
      <c r="F96" s="83"/>
      <c r="G96" s="83"/>
      <c r="H96" s="83"/>
      <c r="I96" s="84"/>
      <c r="J96" s="84"/>
      <c r="K96" s="84"/>
      <c r="L96" s="84"/>
      <c r="M96" s="84"/>
      <c r="N96" s="84"/>
      <c r="O96" s="84"/>
      <c r="P96" s="84"/>
      <c r="Q96" s="40"/>
    </row>
    <row r="97" spans="1:17" ht="108.2" customHeight="1">
      <c r="A97" s="82" t="s">
        <v>192</v>
      </c>
      <c r="B97" s="28" t="s">
        <v>193</v>
      </c>
      <c r="C97" s="83">
        <v>0</v>
      </c>
      <c r="D97" s="83">
        <v>0</v>
      </c>
      <c r="E97" s="83">
        <v>0</v>
      </c>
      <c r="F97" s="83">
        <v>0</v>
      </c>
      <c r="G97" s="83">
        <v>0</v>
      </c>
      <c r="H97" s="83">
        <v>0</v>
      </c>
      <c r="I97" s="83">
        <v>0</v>
      </c>
      <c r="J97" s="83">
        <v>0</v>
      </c>
      <c r="K97" s="83">
        <v>0</v>
      </c>
      <c r="L97" s="83">
        <v>0</v>
      </c>
      <c r="M97" s="83">
        <v>0</v>
      </c>
      <c r="N97" s="83">
        <v>0</v>
      </c>
      <c r="O97" s="83">
        <v>0</v>
      </c>
      <c r="P97" s="83">
        <v>0</v>
      </c>
      <c r="Q97" s="71"/>
    </row>
    <row r="98" spans="1:17" ht="30.8">
      <c r="A98" s="82" t="s">
        <v>61</v>
      </c>
      <c r="B98" s="28" t="s">
        <v>194</v>
      </c>
      <c r="C98" s="83">
        <v>0</v>
      </c>
      <c r="D98" s="83">
        <v>0</v>
      </c>
      <c r="E98" s="83">
        <v>0</v>
      </c>
      <c r="F98" s="83">
        <v>0</v>
      </c>
      <c r="G98" s="83">
        <v>0</v>
      </c>
      <c r="H98" s="83">
        <v>0</v>
      </c>
      <c r="I98" s="83">
        <v>0</v>
      </c>
      <c r="J98" s="83">
        <v>0</v>
      </c>
      <c r="K98" s="83">
        <v>0</v>
      </c>
      <c r="L98" s="83">
        <v>0</v>
      </c>
      <c r="M98" s="83">
        <v>0</v>
      </c>
      <c r="N98" s="83">
        <v>0</v>
      </c>
      <c r="O98" s="83">
        <v>0</v>
      </c>
      <c r="P98" s="83">
        <v>0</v>
      </c>
      <c r="Q98" s="40"/>
    </row>
    <row r="99" spans="1:17" ht="30.8">
      <c r="A99" s="82" t="s">
        <v>195</v>
      </c>
      <c r="B99" s="28" t="s">
        <v>196</v>
      </c>
      <c r="C99" s="83">
        <v>0</v>
      </c>
      <c r="D99" s="83">
        <v>0</v>
      </c>
      <c r="E99" s="83">
        <v>0</v>
      </c>
      <c r="F99" s="83">
        <v>0</v>
      </c>
      <c r="G99" s="83">
        <v>0</v>
      </c>
      <c r="H99" s="83">
        <v>0</v>
      </c>
      <c r="I99" s="83">
        <v>0</v>
      </c>
      <c r="J99" s="83">
        <v>0</v>
      </c>
      <c r="K99" s="83">
        <v>0</v>
      </c>
      <c r="L99" s="83">
        <v>0</v>
      </c>
      <c r="M99" s="83">
        <v>0</v>
      </c>
      <c r="N99" s="83">
        <v>0</v>
      </c>
      <c r="O99" s="83">
        <v>0</v>
      </c>
      <c r="P99" s="83">
        <v>0</v>
      </c>
      <c r="Q99" s="40"/>
    </row>
    <row r="100" spans="1:17" ht="30.8">
      <c r="A100" s="82" t="s">
        <v>197</v>
      </c>
      <c r="B100" s="28" t="s">
        <v>198</v>
      </c>
      <c r="C100" s="83">
        <v>0</v>
      </c>
      <c r="D100" s="83">
        <v>0</v>
      </c>
      <c r="E100" s="83">
        <v>0</v>
      </c>
      <c r="F100" s="83">
        <v>0</v>
      </c>
      <c r="G100" s="83">
        <v>0</v>
      </c>
      <c r="H100" s="83">
        <v>0</v>
      </c>
      <c r="I100" s="83">
        <v>0</v>
      </c>
      <c r="J100" s="83">
        <v>0</v>
      </c>
      <c r="K100" s="83">
        <v>0</v>
      </c>
      <c r="L100" s="83">
        <v>0</v>
      </c>
      <c r="M100" s="83">
        <v>0</v>
      </c>
      <c r="N100" s="83">
        <v>0</v>
      </c>
      <c r="O100" s="83">
        <v>0</v>
      </c>
      <c r="P100" s="83">
        <v>0</v>
      </c>
      <c r="Q100" s="40"/>
    </row>
    <row r="101" spans="1:17" ht="30.15">
      <c r="A101" s="82" t="s">
        <v>199</v>
      </c>
      <c r="B101" s="71" t="s">
        <v>200</v>
      </c>
      <c r="C101" s="85">
        <v>11.57</v>
      </c>
      <c r="D101" s="83">
        <v>0</v>
      </c>
      <c r="E101" s="83">
        <v>0</v>
      </c>
      <c r="F101" s="83">
        <v>0</v>
      </c>
      <c r="G101" s="83">
        <v>0</v>
      </c>
      <c r="H101" s="85">
        <v>11.57</v>
      </c>
      <c r="I101" s="83">
        <v>0</v>
      </c>
      <c r="J101" s="85">
        <v>11.57</v>
      </c>
      <c r="K101" s="83">
        <v>0</v>
      </c>
      <c r="L101" s="83">
        <v>0</v>
      </c>
      <c r="M101" s="83">
        <v>0</v>
      </c>
      <c r="N101" s="83">
        <v>0</v>
      </c>
      <c r="O101" s="85">
        <v>11.57</v>
      </c>
      <c r="P101" s="83">
        <v>0</v>
      </c>
      <c r="Q101" s="71" t="s">
        <v>201</v>
      </c>
    </row>
    <row r="102" spans="1:17" ht="180.65">
      <c r="A102" s="82" t="s">
        <v>202</v>
      </c>
      <c r="B102" s="71" t="s">
        <v>203</v>
      </c>
      <c r="C102" s="86">
        <v>1247.4296400000001</v>
      </c>
      <c r="D102" s="83">
        <v>0</v>
      </c>
      <c r="E102" s="83">
        <v>0</v>
      </c>
      <c r="F102" s="83">
        <v>0</v>
      </c>
      <c r="G102" s="83">
        <v>0</v>
      </c>
      <c r="H102" s="86">
        <v>1247.4296400000001</v>
      </c>
      <c r="I102" s="83">
        <v>0</v>
      </c>
      <c r="J102" s="85">
        <v>407.53300000000002</v>
      </c>
      <c r="K102" s="83">
        <v>0</v>
      </c>
      <c r="L102" s="83">
        <v>0</v>
      </c>
      <c r="M102" s="83">
        <v>0</v>
      </c>
      <c r="N102" s="83">
        <v>0</v>
      </c>
      <c r="O102" s="86">
        <v>407.53300000000002</v>
      </c>
      <c r="P102" s="83">
        <v>0</v>
      </c>
      <c r="Q102" s="71" t="s">
        <v>204</v>
      </c>
    </row>
    <row r="103" spans="1:17" ht="30.15">
      <c r="A103" s="82" t="s">
        <v>65</v>
      </c>
      <c r="B103" s="71" t="s">
        <v>205</v>
      </c>
      <c r="C103" s="83">
        <v>0</v>
      </c>
      <c r="D103" s="83">
        <v>0</v>
      </c>
      <c r="E103" s="83">
        <v>0</v>
      </c>
      <c r="F103" s="83">
        <v>0</v>
      </c>
      <c r="G103" s="83">
        <v>0</v>
      </c>
      <c r="H103" s="83">
        <v>0</v>
      </c>
      <c r="I103" s="83">
        <v>0</v>
      </c>
      <c r="J103" s="83">
        <v>0</v>
      </c>
      <c r="K103" s="83">
        <v>0</v>
      </c>
      <c r="L103" s="83">
        <v>0</v>
      </c>
      <c r="M103" s="83">
        <v>0</v>
      </c>
      <c r="N103" s="83">
        <v>0</v>
      </c>
      <c r="O103" s="83">
        <v>0</v>
      </c>
      <c r="P103" s="83">
        <v>0</v>
      </c>
      <c r="Q103" s="40"/>
    </row>
    <row r="104" spans="1:17" ht="30.15">
      <c r="A104" s="82" t="s">
        <v>67</v>
      </c>
      <c r="B104" s="71" t="s">
        <v>206</v>
      </c>
      <c r="C104" s="83">
        <v>0</v>
      </c>
      <c r="D104" s="83">
        <v>0</v>
      </c>
      <c r="E104" s="83">
        <v>0</v>
      </c>
      <c r="F104" s="83">
        <v>0</v>
      </c>
      <c r="G104" s="83">
        <v>0</v>
      </c>
      <c r="H104" s="83">
        <v>0</v>
      </c>
      <c r="I104" s="83">
        <v>0</v>
      </c>
      <c r="J104" s="83">
        <v>0</v>
      </c>
      <c r="K104" s="83">
        <v>0</v>
      </c>
      <c r="L104" s="83">
        <v>0</v>
      </c>
      <c r="M104" s="83">
        <v>0</v>
      </c>
      <c r="N104" s="83">
        <v>0</v>
      </c>
      <c r="O104" s="83">
        <v>0</v>
      </c>
      <c r="P104" s="83">
        <v>0</v>
      </c>
      <c r="Q104" s="40"/>
    </row>
    <row r="105" spans="1:17" ht="30.15">
      <c r="A105" s="82" t="s">
        <v>207</v>
      </c>
      <c r="B105" s="71" t="s">
        <v>208</v>
      </c>
      <c r="C105" s="83">
        <v>0</v>
      </c>
      <c r="D105" s="83">
        <v>0</v>
      </c>
      <c r="E105" s="83">
        <v>0</v>
      </c>
      <c r="F105" s="83">
        <v>0</v>
      </c>
      <c r="G105" s="83">
        <v>0</v>
      </c>
      <c r="H105" s="83">
        <v>0</v>
      </c>
      <c r="I105" s="83">
        <v>0</v>
      </c>
      <c r="J105" s="83">
        <v>0</v>
      </c>
      <c r="K105" s="83">
        <v>0</v>
      </c>
      <c r="L105" s="83">
        <v>0</v>
      </c>
      <c r="M105" s="83">
        <v>0</v>
      </c>
      <c r="N105" s="83">
        <v>0</v>
      </c>
      <c r="O105" s="83">
        <v>0</v>
      </c>
      <c r="P105" s="83">
        <v>0</v>
      </c>
      <c r="Q105" s="40"/>
    </row>
    <row r="106" spans="1:17" ht="30.15">
      <c r="A106" s="82" t="s">
        <v>108</v>
      </c>
      <c r="B106" s="71" t="s">
        <v>209</v>
      </c>
      <c r="C106" s="83">
        <v>0</v>
      </c>
      <c r="D106" s="83">
        <v>0</v>
      </c>
      <c r="E106" s="83">
        <v>0</v>
      </c>
      <c r="F106" s="83">
        <v>0</v>
      </c>
      <c r="G106" s="83">
        <v>0</v>
      </c>
      <c r="H106" s="83">
        <v>0</v>
      </c>
      <c r="I106" s="83">
        <v>0</v>
      </c>
      <c r="J106" s="83">
        <v>0</v>
      </c>
      <c r="K106" s="83">
        <v>0</v>
      </c>
      <c r="L106" s="83">
        <v>0</v>
      </c>
      <c r="M106" s="83">
        <v>0</v>
      </c>
      <c r="N106" s="83">
        <v>0</v>
      </c>
      <c r="O106" s="83">
        <v>0</v>
      </c>
      <c r="P106" s="83">
        <v>0</v>
      </c>
      <c r="Q106" s="40"/>
    </row>
    <row r="107" spans="1:17" ht="30.15">
      <c r="A107" s="82" t="s">
        <v>115</v>
      </c>
      <c r="B107" s="71" t="s">
        <v>210</v>
      </c>
      <c r="C107" s="83">
        <v>0</v>
      </c>
      <c r="D107" s="83">
        <v>0</v>
      </c>
      <c r="E107" s="83">
        <v>0</v>
      </c>
      <c r="F107" s="83">
        <v>0</v>
      </c>
      <c r="G107" s="83">
        <v>0</v>
      </c>
      <c r="H107" s="83">
        <v>0</v>
      </c>
      <c r="I107" s="83">
        <v>0</v>
      </c>
      <c r="J107" s="83">
        <v>0</v>
      </c>
      <c r="K107" s="83">
        <v>0</v>
      </c>
      <c r="L107" s="83">
        <v>0</v>
      </c>
      <c r="M107" s="83">
        <v>0</v>
      </c>
      <c r="N107" s="83">
        <v>0</v>
      </c>
      <c r="O107" s="83">
        <v>0</v>
      </c>
      <c r="P107" s="83">
        <v>0</v>
      </c>
      <c r="Q107" s="40"/>
    </row>
    <row r="108" spans="1:17" ht="75.3">
      <c r="A108" s="82" t="s">
        <v>71</v>
      </c>
      <c r="B108" s="71" t="s">
        <v>211</v>
      </c>
      <c r="C108" s="83">
        <v>0</v>
      </c>
      <c r="D108" s="83">
        <v>0</v>
      </c>
      <c r="E108" s="83">
        <v>0</v>
      </c>
      <c r="F108" s="83">
        <v>0</v>
      </c>
      <c r="G108" s="83">
        <v>0</v>
      </c>
      <c r="H108" s="83">
        <v>0</v>
      </c>
      <c r="I108" s="83">
        <v>0</v>
      </c>
      <c r="J108" s="83">
        <v>0</v>
      </c>
      <c r="K108" s="83">
        <v>0</v>
      </c>
      <c r="L108" s="83">
        <v>0</v>
      </c>
      <c r="M108" s="83">
        <v>0</v>
      </c>
      <c r="N108" s="83">
        <v>0</v>
      </c>
      <c r="O108" s="83">
        <v>0</v>
      </c>
      <c r="P108" s="83">
        <v>0</v>
      </c>
      <c r="Q108" s="28"/>
    </row>
    <row r="109" spans="1:17" ht="30.15">
      <c r="A109" s="82" t="s">
        <v>212</v>
      </c>
      <c r="B109" s="71" t="s">
        <v>213</v>
      </c>
      <c r="C109" s="83">
        <v>0</v>
      </c>
      <c r="D109" s="83">
        <v>0</v>
      </c>
      <c r="E109" s="83">
        <v>0</v>
      </c>
      <c r="F109" s="83">
        <v>0</v>
      </c>
      <c r="G109" s="83">
        <v>0</v>
      </c>
      <c r="H109" s="84">
        <v>0</v>
      </c>
      <c r="I109" s="84">
        <v>0</v>
      </c>
      <c r="J109" s="83">
        <v>0</v>
      </c>
      <c r="K109" s="84">
        <v>0</v>
      </c>
      <c r="L109" s="84">
        <v>0</v>
      </c>
      <c r="M109" s="84">
        <v>0</v>
      </c>
      <c r="N109" s="84">
        <v>0</v>
      </c>
      <c r="O109" s="84">
        <v>0</v>
      </c>
      <c r="P109" s="84">
        <v>0</v>
      </c>
      <c r="Q109" s="40"/>
    </row>
    <row r="110" spans="1:17" ht="60.25">
      <c r="A110" s="82" t="s">
        <v>214</v>
      </c>
      <c r="B110" s="71" t="s">
        <v>215</v>
      </c>
      <c r="C110" s="83">
        <v>0</v>
      </c>
      <c r="D110" s="83">
        <v>0</v>
      </c>
      <c r="E110" s="83">
        <v>0</v>
      </c>
      <c r="F110" s="83">
        <v>0</v>
      </c>
      <c r="G110" s="83">
        <v>0</v>
      </c>
      <c r="H110" s="83">
        <v>0</v>
      </c>
      <c r="I110" s="83">
        <v>0</v>
      </c>
      <c r="J110" s="83">
        <v>0</v>
      </c>
      <c r="K110" s="83">
        <v>0</v>
      </c>
      <c r="L110" s="83">
        <v>0</v>
      </c>
      <c r="M110" s="83">
        <v>0</v>
      </c>
      <c r="N110" s="83">
        <v>0</v>
      </c>
      <c r="O110" s="83">
        <v>0</v>
      </c>
      <c r="P110" s="83">
        <v>0</v>
      </c>
      <c r="Q110" s="40"/>
    </row>
    <row r="111" spans="1:17" ht="30.15">
      <c r="A111" s="82" t="s">
        <v>216</v>
      </c>
      <c r="B111" s="71" t="s">
        <v>217</v>
      </c>
      <c r="C111" s="83">
        <v>0</v>
      </c>
      <c r="D111" s="83">
        <v>0</v>
      </c>
      <c r="E111" s="84">
        <v>0</v>
      </c>
      <c r="F111" s="84">
        <v>0</v>
      </c>
      <c r="G111" s="84">
        <v>0</v>
      </c>
      <c r="H111" s="83">
        <v>0</v>
      </c>
      <c r="I111" s="84">
        <v>0</v>
      </c>
      <c r="J111" s="83">
        <v>0</v>
      </c>
      <c r="K111" s="84">
        <v>0</v>
      </c>
      <c r="L111" s="84">
        <v>0</v>
      </c>
      <c r="M111" s="84">
        <v>0</v>
      </c>
      <c r="N111" s="84">
        <v>0</v>
      </c>
      <c r="O111" s="83">
        <v>0</v>
      </c>
      <c r="P111" s="83">
        <v>0</v>
      </c>
      <c r="Q111" s="28"/>
    </row>
    <row r="112" spans="1:17">
      <c r="A112" s="82" t="s">
        <v>218</v>
      </c>
      <c r="B112" s="71" t="s">
        <v>219</v>
      </c>
      <c r="C112" s="83">
        <v>0</v>
      </c>
      <c r="D112" s="83">
        <v>0</v>
      </c>
      <c r="E112" s="83">
        <v>0</v>
      </c>
      <c r="F112" s="83">
        <v>0</v>
      </c>
      <c r="G112" s="83">
        <v>0</v>
      </c>
      <c r="H112" s="83">
        <v>0</v>
      </c>
      <c r="I112" s="83">
        <v>0</v>
      </c>
      <c r="J112" s="83">
        <v>0</v>
      </c>
      <c r="K112" s="83">
        <v>0</v>
      </c>
      <c r="L112" s="83">
        <v>0</v>
      </c>
      <c r="M112" s="83">
        <v>0</v>
      </c>
      <c r="N112" s="83">
        <v>0</v>
      </c>
      <c r="O112" s="83">
        <v>0</v>
      </c>
      <c r="P112" s="83">
        <v>0</v>
      </c>
      <c r="Q112" s="40"/>
    </row>
    <row r="113" spans="1:17">
      <c r="A113" s="82" t="s">
        <v>220</v>
      </c>
      <c r="B113" s="71" t="s">
        <v>221</v>
      </c>
      <c r="C113" s="83">
        <v>0</v>
      </c>
      <c r="D113" s="83">
        <v>0</v>
      </c>
      <c r="E113" s="83">
        <v>0</v>
      </c>
      <c r="F113" s="83">
        <v>0</v>
      </c>
      <c r="G113" s="83">
        <v>0</v>
      </c>
      <c r="H113" s="83">
        <v>0</v>
      </c>
      <c r="I113" s="83">
        <v>0</v>
      </c>
      <c r="J113" s="83">
        <v>0</v>
      </c>
      <c r="K113" s="83">
        <v>0</v>
      </c>
      <c r="L113" s="83">
        <v>0</v>
      </c>
      <c r="M113" s="83">
        <v>0</v>
      </c>
      <c r="N113" s="83">
        <v>0</v>
      </c>
      <c r="O113" s="83">
        <v>0</v>
      </c>
      <c r="P113" s="83">
        <v>0</v>
      </c>
      <c r="Q113" s="40"/>
    </row>
    <row r="114" spans="1:17" ht="105.4">
      <c r="A114" s="82" t="s">
        <v>222</v>
      </c>
      <c r="B114" s="71" t="s">
        <v>223</v>
      </c>
      <c r="C114" s="83">
        <v>11.6</v>
      </c>
      <c r="D114" s="83">
        <v>0</v>
      </c>
      <c r="E114" s="83">
        <v>0</v>
      </c>
      <c r="F114" s="83">
        <v>0</v>
      </c>
      <c r="G114" s="83">
        <v>0</v>
      </c>
      <c r="H114" s="83">
        <v>11.6</v>
      </c>
      <c r="I114" s="83">
        <v>0</v>
      </c>
      <c r="J114" s="83">
        <v>11.6</v>
      </c>
      <c r="K114" s="83">
        <v>0</v>
      </c>
      <c r="L114" s="83">
        <v>0</v>
      </c>
      <c r="M114" s="83">
        <v>0</v>
      </c>
      <c r="N114" s="83">
        <v>0</v>
      </c>
      <c r="O114" s="83">
        <v>11.6</v>
      </c>
      <c r="P114" s="83">
        <v>0</v>
      </c>
      <c r="Q114" s="87" t="s">
        <v>224</v>
      </c>
    </row>
    <row r="115" spans="1:17" ht="90.35">
      <c r="A115" s="82" t="s">
        <v>225</v>
      </c>
      <c r="B115" s="71" t="s">
        <v>226</v>
      </c>
      <c r="C115" s="83">
        <v>0</v>
      </c>
      <c r="D115" s="83">
        <v>0</v>
      </c>
      <c r="E115" s="83">
        <v>0</v>
      </c>
      <c r="F115" s="83">
        <v>0</v>
      </c>
      <c r="G115" s="83">
        <v>0</v>
      </c>
      <c r="H115" s="83">
        <v>0</v>
      </c>
      <c r="I115" s="83">
        <v>0</v>
      </c>
      <c r="J115" s="83">
        <v>0</v>
      </c>
      <c r="K115" s="83">
        <v>0</v>
      </c>
      <c r="L115" s="83">
        <v>0</v>
      </c>
      <c r="M115" s="83">
        <v>0</v>
      </c>
      <c r="N115" s="83">
        <v>0</v>
      </c>
      <c r="O115" s="83">
        <v>0</v>
      </c>
      <c r="P115" s="83">
        <v>0</v>
      </c>
      <c r="Q115" s="53"/>
    </row>
    <row r="116" spans="1:17" ht="60.25">
      <c r="A116" s="82" t="s">
        <v>227</v>
      </c>
      <c r="B116" s="71" t="s">
        <v>228</v>
      </c>
      <c r="C116" s="29">
        <v>0</v>
      </c>
      <c r="D116" s="83">
        <v>0</v>
      </c>
      <c r="E116" s="84">
        <v>0</v>
      </c>
      <c r="F116" s="84">
        <v>0</v>
      </c>
      <c r="G116" s="84">
        <v>0</v>
      </c>
      <c r="H116" s="84">
        <v>0</v>
      </c>
      <c r="I116" s="84">
        <v>0</v>
      </c>
      <c r="J116" s="29">
        <v>0</v>
      </c>
      <c r="K116" s="29">
        <v>0</v>
      </c>
      <c r="L116" s="84">
        <v>0</v>
      </c>
      <c r="M116" s="84">
        <v>0</v>
      </c>
      <c r="N116" s="84">
        <v>0</v>
      </c>
      <c r="O116" s="84">
        <v>0</v>
      </c>
      <c r="P116" s="83">
        <v>0</v>
      </c>
      <c r="Q116" s="29"/>
    </row>
    <row r="117" spans="1:17" ht="225.85">
      <c r="A117" s="82" t="s">
        <v>229</v>
      </c>
      <c r="B117" s="71" t="s">
        <v>230</v>
      </c>
      <c r="C117" s="85">
        <v>15.92</v>
      </c>
      <c r="D117" s="83">
        <v>0</v>
      </c>
      <c r="E117" s="83">
        <v>0</v>
      </c>
      <c r="F117" s="83">
        <v>0</v>
      </c>
      <c r="G117" s="83">
        <v>0</v>
      </c>
      <c r="H117" s="85">
        <v>15.92</v>
      </c>
      <c r="I117" s="83">
        <v>0</v>
      </c>
      <c r="J117" s="85">
        <v>15.92</v>
      </c>
      <c r="K117" s="83">
        <v>0</v>
      </c>
      <c r="L117" s="83">
        <v>0</v>
      </c>
      <c r="M117" s="83">
        <v>0</v>
      </c>
      <c r="N117" s="83">
        <v>0</v>
      </c>
      <c r="O117" s="85">
        <v>15.92</v>
      </c>
      <c r="P117" s="83">
        <v>0</v>
      </c>
      <c r="Q117" s="53" t="s">
        <v>231</v>
      </c>
    </row>
    <row r="118" spans="1:17">
      <c r="A118" s="82" t="s">
        <v>232</v>
      </c>
      <c r="B118" s="71" t="s">
        <v>233</v>
      </c>
      <c r="C118" s="83">
        <v>0</v>
      </c>
      <c r="D118" s="83">
        <v>0</v>
      </c>
      <c r="E118" s="83">
        <v>0</v>
      </c>
      <c r="F118" s="83">
        <v>0</v>
      </c>
      <c r="G118" s="83">
        <v>0</v>
      </c>
      <c r="H118" s="83">
        <v>0</v>
      </c>
      <c r="I118" s="83">
        <v>0</v>
      </c>
      <c r="J118" s="83">
        <v>0</v>
      </c>
      <c r="K118" s="83">
        <v>0</v>
      </c>
      <c r="L118" s="83">
        <v>0</v>
      </c>
      <c r="M118" s="83">
        <v>0</v>
      </c>
      <c r="N118" s="83">
        <v>0</v>
      </c>
      <c r="O118" s="83">
        <v>0</v>
      </c>
      <c r="P118" s="83">
        <v>0</v>
      </c>
      <c r="Q118" s="40"/>
    </row>
    <row r="119" spans="1:17" ht="45.2">
      <c r="A119" s="82" t="s">
        <v>153</v>
      </c>
      <c r="B119" s="71" t="s">
        <v>234</v>
      </c>
      <c r="C119" s="83">
        <v>0</v>
      </c>
      <c r="D119" s="83">
        <v>0</v>
      </c>
      <c r="E119" s="83">
        <v>0</v>
      </c>
      <c r="F119" s="83">
        <v>0</v>
      </c>
      <c r="G119" s="83">
        <v>0</v>
      </c>
      <c r="H119" s="83">
        <v>0</v>
      </c>
      <c r="I119" s="83">
        <v>0</v>
      </c>
      <c r="J119" s="83">
        <v>0</v>
      </c>
      <c r="K119" s="83">
        <v>0</v>
      </c>
      <c r="L119" s="83">
        <v>0</v>
      </c>
      <c r="M119" s="83">
        <v>0</v>
      </c>
      <c r="N119" s="83">
        <v>0</v>
      </c>
      <c r="O119" s="83">
        <v>0</v>
      </c>
      <c r="P119" s="83">
        <v>0</v>
      </c>
      <c r="Q119" s="40"/>
    </row>
    <row r="120" spans="1:17" ht="60.25">
      <c r="A120" s="82" t="s">
        <v>235</v>
      </c>
      <c r="B120" s="71" t="s">
        <v>236</v>
      </c>
      <c r="C120" s="83">
        <v>0</v>
      </c>
      <c r="D120" s="83">
        <v>0</v>
      </c>
      <c r="E120" s="83">
        <v>0</v>
      </c>
      <c r="F120" s="83">
        <v>0</v>
      </c>
      <c r="G120" s="83">
        <v>0</v>
      </c>
      <c r="H120" s="83">
        <v>0</v>
      </c>
      <c r="I120" s="83">
        <v>0</v>
      </c>
      <c r="J120" s="83">
        <v>0</v>
      </c>
      <c r="K120" s="83">
        <v>0</v>
      </c>
      <c r="L120" s="83">
        <v>0</v>
      </c>
      <c r="M120" s="83">
        <v>0</v>
      </c>
      <c r="N120" s="83">
        <v>0</v>
      </c>
      <c r="O120" s="83">
        <v>0</v>
      </c>
      <c r="P120" s="83">
        <v>0</v>
      </c>
      <c r="Q120" s="40"/>
    </row>
    <row r="121" spans="1:17" ht="75.3">
      <c r="A121" s="82" t="s">
        <v>237</v>
      </c>
      <c r="B121" s="71" t="s">
        <v>238</v>
      </c>
      <c r="C121" s="83">
        <v>5</v>
      </c>
      <c r="D121" s="83">
        <v>0</v>
      </c>
      <c r="E121" s="83">
        <v>0</v>
      </c>
      <c r="F121" s="83">
        <v>0</v>
      </c>
      <c r="G121" s="83">
        <v>0</v>
      </c>
      <c r="H121" s="83">
        <v>5</v>
      </c>
      <c r="I121" s="83">
        <v>0</v>
      </c>
      <c r="J121" s="83">
        <v>5</v>
      </c>
      <c r="K121" s="83">
        <v>0</v>
      </c>
      <c r="L121" s="83">
        <v>0</v>
      </c>
      <c r="M121" s="83">
        <v>0</v>
      </c>
      <c r="N121" s="83">
        <v>0</v>
      </c>
      <c r="O121" s="83">
        <v>5</v>
      </c>
      <c r="P121" s="83">
        <v>0</v>
      </c>
      <c r="Q121" s="53" t="s">
        <v>239</v>
      </c>
    </row>
    <row r="122" spans="1:17" ht="75.3">
      <c r="A122" s="82" t="s">
        <v>240</v>
      </c>
      <c r="B122" s="71" t="s">
        <v>241</v>
      </c>
      <c r="C122" s="83">
        <v>0</v>
      </c>
      <c r="D122" s="83">
        <v>0</v>
      </c>
      <c r="E122" s="83">
        <v>0</v>
      </c>
      <c r="F122" s="83">
        <v>0</v>
      </c>
      <c r="G122" s="83">
        <v>0</v>
      </c>
      <c r="H122" s="83">
        <v>0</v>
      </c>
      <c r="I122" s="83">
        <v>0</v>
      </c>
      <c r="J122" s="83">
        <v>0</v>
      </c>
      <c r="K122" s="83">
        <v>0</v>
      </c>
      <c r="L122" s="83">
        <v>0</v>
      </c>
      <c r="M122" s="83">
        <v>0</v>
      </c>
      <c r="N122" s="83">
        <v>0</v>
      </c>
      <c r="O122" s="83">
        <v>0</v>
      </c>
      <c r="P122" s="83">
        <v>0</v>
      </c>
      <c r="Q122" s="53"/>
    </row>
    <row r="123" spans="1:17">
      <c r="A123" s="82"/>
      <c r="B123" s="81" t="s">
        <v>242</v>
      </c>
      <c r="C123" s="88">
        <f>C95+C97+C98+C99+C100+C101+C102+C103+C104+C105+C106+C107+C108+C110+C111+C112+C113+C114+C115+C117+C118+C120+C121+C122</f>
        <v>1291.51964</v>
      </c>
      <c r="D123" s="89">
        <v>0</v>
      </c>
      <c r="E123" s="90">
        <v>0</v>
      </c>
      <c r="F123" s="90">
        <v>0</v>
      </c>
      <c r="G123" s="90">
        <v>0</v>
      </c>
      <c r="H123" s="88">
        <f>H95+H97+H98+H99+H100+H101+H102+H103+H104+H105+H106+H107+H108+H110+H111+H112+H113+H114+H115+H117+H118+H120+H121+H122</f>
        <v>1291.51964</v>
      </c>
      <c r="I123" s="90">
        <v>0</v>
      </c>
      <c r="J123" s="88">
        <f>J95+J97+J98+J99+J100+J101+J102+J103+J104+J105+J106+J107+J108+J110+J111+J112+J113+J114+J115+J117+J118+J121+J122</f>
        <v>451.62300000000005</v>
      </c>
      <c r="K123" s="90">
        <v>0</v>
      </c>
      <c r="L123" s="90">
        <v>0</v>
      </c>
      <c r="M123" s="90">
        <v>0</v>
      </c>
      <c r="N123" s="90">
        <v>0</v>
      </c>
      <c r="O123" s="88">
        <f>O95+O97+O98+O99+O100+O101+O102+O103+O104+O105+O106+O107+O108+O110+O111+O112+O113+O114+O115+O117+O118+O121+O122</f>
        <v>451.62300000000005</v>
      </c>
      <c r="P123" s="89">
        <v>0</v>
      </c>
      <c r="Q123" s="91"/>
    </row>
    <row r="124" spans="1:17" ht="15.75" customHeight="1">
      <c r="A124" s="82"/>
      <c r="B124" s="92"/>
      <c r="C124" s="7" t="s">
        <v>243</v>
      </c>
      <c r="D124" s="7"/>
      <c r="E124" s="7"/>
      <c r="F124" s="7"/>
      <c r="G124" s="7"/>
      <c r="H124" s="7"/>
      <c r="I124" s="7"/>
      <c r="J124" s="7"/>
      <c r="K124" s="7"/>
      <c r="L124" s="7"/>
      <c r="M124" s="7"/>
      <c r="N124" s="7"/>
      <c r="O124" s="7"/>
      <c r="P124" s="7"/>
      <c r="Q124" s="40"/>
    </row>
    <row r="125" spans="1:17" ht="165.6">
      <c r="A125" s="82" t="s">
        <v>124</v>
      </c>
      <c r="B125" s="71" t="s">
        <v>244</v>
      </c>
      <c r="C125" s="83">
        <v>299.52999999999997</v>
      </c>
      <c r="D125" s="83">
        <v>0</v>
      </c>
      <c r="E125" s="83">
        <v>0</v>
      </c>
      <c r="F125" s="83">
        <v>0</v>
      </c>
      <c r="G125" s="83">
        <v>0</v>
      </c>
      <c r="H125" s="83">
        <v>299.52999999999997</v>
      </c>
      <c r="I125" s="83">
        <v>0</v>
      </c>
      <c r="J125" s="83">
        <v>299.52999999999997</v>
      </c>
      <c r="K125" s="83">
        <v>0</v>
      </c>
      <c r="L125" s="83">
        <v>0</v>
      </c>
      <c r="M125" s="83">
        <v>0</v>
      </c>
      <c r="N125" s="83">
        <v>0</v>
      </c>
      <c r="O125" s="83">
        <v>299.52999999999997</v>
      </c>
      <c r="P125" s="83">
        <v>0</v>
      </c>
      <c r="Q125" s="53" t="s">
        <v>245</v>
      </c>
    </row>
    <row r="126" spans="1:17" ht="75.3">
      <c r="A126" s="82" t="s">
        <v>145</v>
      </c>
      <c r="B126" s="71" t="s">
        <v>246</v>
      </c>
      <c r="C126" s="83">
        <v>0</v>
      </c>
      <c r="D126" s="83">
        <v>0</v>
      </c>
      <c r="E126" s="83">
        <v>0</v>
      </c>
      <c r="F126" s="83">
        <v>0</v>
      </c>
      <c r="G126" s="83">
        <v>0</v>
      </c>
      <c r="H126" s="83">
        <v>0</v>
      </c>
      <c r="I126" s="83">
        <v>0</v>
      </c>
      <c r="J126" s="83">
        <v>0</v>
      </c>
      <c r="K126" s="83">
        <v>0</v>
      </c>
      <c r="L126" s="83">
        <v>0</v>
      </c>
      <c r="M126" s="83">
        <v>0</v>
      </c>
      <c r="N126" s="83">
        <v>0</v>
      </c>
      <c r="O126" s="83">
        <v>0</v>
      </c>
      <c r="P126" s="83">
        <v>0</v>
      </c>
      <c r="Q126" s="29"/>
    </row>
    <row r="127" spans="1:17" ht="120.45">
      <c r="A127" s="82" t="s">
        <v>34</v>
      </c>
      <c r="B127" s="71" t="s">
        <v>247</v>
      </c>
      <c r="C127" s="83">
        <v>5988</v>
      </c>
      <c r="D127" s="83">
        <v>0</v>
      </c>
      <c r="E127" s="83">
        <v>0</v>
      </c>
      <c r="F127" s="83">
        <v>0</v>
      </c>
      <c r="G127" s="83">
        <v>0</v>
      </c>
      <c r="H127" s="83">
        <v>5988</v>
      </c>
      <c r="I127" s="83">
        <v>0</v>
      </c>
      <c r="J127" s="83">
        <v>5988</v>
      </c>
      <c r="K127" s="83">
        <v>0</v>
      </c>
      <c r="L127" s="83">
        <v>0</v>
      </c>
      <c r="M127" s="83">
        <v>0</v>
      </c>
      <c r="N127" s="83">
        <v>0</v>
      </c>
      <c r="O127" s="83">
        <v>5988</v>
      </c>
      <c r="P127" s="83">
        <v>0</v>
      </c>
      <c r="Q127" s="53" t="s">
        <v>248</v>
      </c>
    </row>
    <row r="128" spans="1:17" ht="105.4">
      <c r="A128" s="82" t="s">
        <v>37</v>
      </c>
      <c r="B128" s="71" t="s">
        <v>249</v>
      </c>
      <c r="C128" s="83">
        <v>0</v>
      </c>
      <c r="D128" s="83">
        <v>0</v>
      </c>
      <c r="E128" s="83">
        <v>0</v>
      </c>
      <c r="F128" s="83">
        <v>0</v>
      </c>
      <c r="G128" s="83">
        <v>0</v>
      </c>
      <c r="H128" s="83">
        <v>0</v>
      </c>
      <c r="I128" s="83">
        <v>0</v>
      </c>
      <c r="J128" s="83">
        <v>0</v>
      </c>
      <c r="K128" s="83">
        <v>0</v>
      </c>
      <c r="L128" s="83">
        <v>0</v>
      </c>
      <c r="M128" s="83">
        <v>0</v>
      </c>
      <c r="N128" s="83">
        <v>0</v>
      </c>
      <c r="O128" s="83" t="s">
        <v>250</v>
      </c>
      <c r="P128" s="83">
        <v>0</v>
      </c>
      <c r="Q128" s="29"/>
    </row>
    <row r="129" spans="1:17" ht="120.45">
      <c r="A129" s="82" t="s">
        <v>39</v>
      </c>
      <c r="B129" s="71" t="s">
        <v>251</v>
      </c>
      <c r="C129" s="86">
        <v>99.725650000000002</v>
      </c>
      <c r="D129" s="83">
        <v>0</v>
      </c>
      <c r="E129" s="83">
        <v>0</v>
      </c>
      <c r="F129" s="83">
        <v>0</v>
      </c>
      <c r="G129" s="83">
        <v>0</v>
      </c>
      <c r="H129" s="86">
        <v>99.725650000000002</v>
      </c>
      <c r="I129" s="83">
        <v>0</v>
      </c>
      <c r="J129" s="85">
        <v>99.67</v>
      </c>
      <c r="K129" s="83">
        <v>0</v>
      </c>
      <c r="L129" s="83">
        <v>0</v>
      </c>
      <c r="M129" s="83">
        <v>0</v>
      </c>
      <c r="N129" s="83">
        <v>0</v>
      </c>
      <c r="O129" s="83">
        <v>99.67</v>
      </c>
      <c r="P129" s="83">
        <v>0</v>
      </c>
      <c r="Q129" s="53" t="s">
        <v>252</v>
      </c>
    </row>
    <row r="130" spans="1:17" ht="75.95">
      <c r="A130" s="82" t="s">
        <v>42</v>
      </c>
      <c r="B130" s="28" t="s">
        <v>253</v>
      </c>
      <c r="C130" s="83">
        <v>0</v>
      </c>
      <c r="D130" s="83">
        <v>0</v>
      </c>
      <c r="E130" s="83">
        <v>0</v>
      </c>
      <c r="F130" s="83">
        <v>0</v>
      </c>
      <c r="G130" s="83">
        <v>0</v>
      </c>
      <c r="H130" s="83">
        <v>0</v>
      </c>
      <c r="I130" s="83">
        <v>0</v>
      </c>
      <c r="J130" s="83">
        <v>0</v>
      </c>
      <c r="K130" s="83">
        <v>0</v>
      </c>
      <c r="L130" s="83">
        <v>0</v>
      </c>
      <c r="M130" s="83">
        <v>0</v>
      </c>
      <c r="N130" s="83">
        <v>0</v>
      </c>
      <c r="O130" s="83">
        <v>0</v>
      </c>
      <c r="P130" s="83">
        <v>0</v>
      </c>
      <c r="Q130" s="40"/>
    </row>
    <row r="131" spans="1:17" ht="45.2">
      <c r="A131" s="82" t="s">
        <v>44</v>
      </c>
      <c r="B131" s="71" t="s">
        <v>254</v>
      </c>
      <c r="C131" s="83">
        <v>0</v>
      </c>
      <c r="D131" s="83">
        <v>0</v>
      </c>
      <c r="E131" s="83">
        <v>0</v>
      </c>
      <c r="F131" s="83">
        <v>0</v>
      </c>
      <c r="G131" s="83">
        <v>0</v>
      </c>
      <c r="H131" s="83">
        <v>0</v>
      </c>
      <c r="I131" s="83">
        <v>0</v>
      </c>
      <c r="J131" s="83">
        <v>0</v>
      </c>
      <c r="K131" s="83">
        <v>0</v>
      </c>
      <c r="L131" s="83">
        <v>0</v>
      </c>
      <c r="M131" s="83">
        <v>0</v>
      </c>
      <c r="N131" s="83">
        <v>0</v>
      </c>
      <c r="O131" s="83">
        <v>0</v>
      </c>
      <c r="P131" s="83">
        <v>0</v>
      </c>
      <c r="Q131" s="40"/>
    </row>
    <row r="132" spans="1:17" ht="301.10000000000002">
      <c r="A132" s="82" t="s">
        <v>47</v>
      </c>
      <c r="B132" s="71" t="s">
        <v>255</v>
      </c>
      <c r="C132" s="83">
        <v>106</v>
      </c>
      <c r="D132" s="83">
        <v>0</v>
      </c>
      <c r="E132" s="83">
        <v>0</v>
      </c>
      <c r="F132" s="83">
        <v>0</v>
      </c>
      <c r="G132" s="83">
        <v>0</v>
      </c>
      <c r="H132" s="83">
        <v>106</v>
      </c>
      <c r="I132" s="83">
        <v>0</v>
      </c>
      <c r="J132" s="83">
        <v>106</v>
      </c>
      <c r="K132" s="83">
        <v>0</v>
      </c>
      <c r="L132" s="83">
        <v>0</v>
      </c>
      <c r="M132" s="83">
        <v>0</v>
      </c>
      <c r="N132" s="83">
        <v>0</v>
      </c>
      <c r="O132" s="83">
        <v>106</v>
      </c>
      <c r="P132" s="83">
        <v>0</v>
      </c>
      <c r="Q132" s="71" t="s">
        <v>256</v>
      </c>
    </row>
    <row r="133" spans="1:17" ht="120.45">
      <c r="A133" s="82" t="s">
        <v>49</v>
      </c>
      <c r="B133" s="71" t="s">
        <v>257</v>
      </c>
      <c r="C133" s="83">
        <v>0</v>
      </c>
      <c r="D133" s="83">
        <v>0</v>
      </c>
      <c r="E133" s="83">
        <v>0</v>
      </c>
      <c r="F133" s="83">
        <v>0</v>
      </c>
      <c r="G133" s="83">
        <v>0</v>
      </c>
      <c r="H133" s="83">
        <v>0</v>
      </c>
      <c r="I133" s="83">
        <v>0</v>
      </c>
      <c r="J133" s="83">
        <v>0</v>
      </c>
      <c r="K133" s="83">
        <v>0</v>
      </c>
      <c r="L133" s="83">
        <v>0</v>
      </c>
      <c r="M133" s="83">
        <v>0</v>
      </c>
      <c r="N133" s="83">
        <v>0</v>
      </c>
      <c r="O133" s="83">
        <v>0</v>
      </c>
      <c r="P133" s="83">
        <v>0</v>
      </c>
      <c r="Q133" s="71"/>
    </row>
    <row r="134" spans="1:17" ht="91">
      <c r="A134" s="82" t="s">
        <v>51</v>
      </c>
      <c r="B134" s="28" t="s">
        <v>258</v>
      </c>
      <c r="C134" s="83">
        <v>0</v>
      </c>
      <c r="D134" s="83">
        <v>0</v>
      </c>
      <c r="E134" s="83">
        <v>0</v>
      </c>
      <c r="F134" s="83">
        <v>0</v>
      </c>
      <c r="G134" s="83">
        <v>0</v>
      </c>
      <c r="H134" s="83">
        <v>0</v>
      </c>
      <c r="I134" s="83">
        <v>0</v>
      </c>
      <c r="J134" s="83">
        <v>0</v>
      </c>
      <c r="K134" s="83">
        <v>0</v>
      </c>
      <c r="L134" s="83">
        <v>0</v>
      </c>
      <c r="M134" s="83">
        <v>0</v>
      </c>
      <c r="N134" s="83">
        <v>0</v>
      </c>
      <c r="O134" s="83">
        <v>0</v>
      </c>
      <c r="P134" s="83">
        <v>0</v>
      </c>
      <c r="Q134" s="40"/>
    </row>
    <row r="135" spans="1:17" ht="75.95">
      <c r="A135" s="82" t="s">
        <v>259</v>
      </c>
      <c r="B135" s="28" t="s">
        <v>260</v>
      </c>
      <c r="C135" s="83">
        <v>0</v>
      </c>
      <c r="D135" s="83">
        <v>0</v>
      </c>
      <c r="E135" s="83">
        <v>0</v>
      </c>
      <c r="F135" s="83">
        <v>0</v>
      </c>
      <c r="G135" s="83">
        <v>0</v>
      </c>
      <c r="H135" s="83">
        <v>0</v>
      </c>
      <c r="I135" s="83">
        <v>0</v>
      </c>
      <c r="J135" s="83">
        <v>0</v>
      </c>
      <c r="K135" s="83">
        <v>0</v>
      </c>
      <c r="L135" s="83">
        <v>0</v>
      </c>
      <c r="M135" s="83">
        <v>0</v>
      </c>
      <c r="N135" s="83">
        <v>0</v>
      </c>
      <c r="O135" s="83">
        <v>0</v>
      </c>
      <c r="P135" s="83">
        <v>0</v>
      </c>
      <c r="Q135" s="40"/>
    </row>
    <row r="136" spans="1:17" ht="45.85">
      <c r="A136" s="82" t="s">
        <v>261</v>
      </c>
      <c r="B136" s="28" t="s">
        <v>262</v>
      </c>
      <c r="C136" s="83">
        <v>0</v>
      </c>
      <c r="D136" s="83">
        <v>0</v>
      </c>
      <c r="E136" s="83">
        <v>0</v>
      </c>
      <c r="F136" s="83">
        <v>0</v>
      </c>
      <c r="G136" s="83">
        <v>0</v>
      </c>
      <c r="H136" s="83">
        <v>0</v>
      </c>
      <c r="I136" s="83">
        <v>0</v>
      </c>
      <c r="J136" s="83">
        <v>0</v>
      </c>
      <c r="K136" s="83">
        <v>0</v>
      </c>
      <c r="L136" s="83">
        <v>0</v>
      </c>
      <c r="M136" s="83">
        <v>0</v>
      </c>
      <c r="N136" s="83">
        <v>0</v>
      </c>
      <c r="O136" s="83">
        <v>0</v>
      </c>
      <c r="P136" s="83">
        <v>0</v>
      </c>
      <c r="Q136" s="40"/>
    </row>
    <row r="137" spans="1:17" ht="30.15">
      <c r="A137" s="82" t="s">
        <v>263</v>
      </c>
      <c r="B137" s="71" t="s">
        <v>264</v>
      </c>
      <c r="C137" s="83">
        <v>0</v>
      </c>
      <c r="D137" s="83">
        <v>0</v>
      </c>
      <c r="E137" s="83">
        <v>0</v>
      </c>
      <c r="F137" s="83">
        <v>0</v>
      </c>
      <c r="G137" s="83">
        <v>0</v>
      </c>
      <c r="H137" s="83">
        <v>0</v>
      </c>
      <c r="I137" s="83">
        <v>0</v>
      </c>
      <c r="J137" s="83">
        <v>0</v>
      </c>
      <c r="K137" s="83">
        <v>0</v>
      </c>
      <c r="L137" s="83">
        <v>0</v>
      </c>
      <c r="M137" s="83">
        <v>0</v>
      </c>
      <c r="N137" s="83">
        <v>0</v>
      </c>
      <c r="O137" s="83">
        <v>0</v>
      </c>
      <c r="P137" s="83">
        <v>0</v>
      </c>
      <c r="Q137" s="40"/>
    </row>
    <row r="138" spans="1:17" ht="60.25">
      <c r="A138" s="82" t="s">
        <v>265</v>
      </c>
      <c r="B138" s="71" t="s">
        <v>266</v>
      </c>
      <c r="C138" s="83">
        <v>0</v>
      </c>
      <c r="D138" s="83">
        <v>0</v>
      </c>
      <c r="E138" s="83">
        <v>0</v>
      </c>
      <c r="F138" s="83">
        <v>0</v>
      </c>
      <c r="G138" s="83">
        <v>0</v>
      </c>
      <c r="H138" s="83">
        <v>0</v>
      </c>
      <c r="I138" s="83">
        <v>0</v>
      </c>
      <c r="J138" s="83">
        <v>0</v>
      </c>
      <c r="K138" s="83">
        <v>0</v>
      </c>
      <c r="L138" s="83">
        <v>0</v>
      </c>
      <c r="M138" s="83">
        <v>0</v>
      </c>
      <c r="N138" s="83">
        <v>0</v>
      </c>
      <c r="O138" s="83">
        <v>0</v>
      </c>
      <c r="P138" s="83">
        <v>0</v>
      </c>
      <c r="Q138" s="40"/>
    </row>
    <row r="139" spans="1:17" ht="30.15">
      <c r="A139" s="82" t="s">
        <v>267</v>
      </c>
      <c r="B139" s="71" t="s">
        <v>268</v>
      </c>
      <c r="C139" s="83">
        <v>0</v>
      </c>
      <c r="D139" s="83">
        <v>0</v>
      </c>
      <c r="E139" s="83">
        <v>0</v>
      </c>
      <c r="F139" s="83">
        <v>0</v>
      </c>
      <c r="G139" s="83">
        <v>0</v>
      </c>
      <c r="H139" s="83">
        <v>0</v>
      </c>
      <c r="I139" s="83">
        <v>0</v>
      </c>
      <c r="J139" s="83">
        <v>0</v>
      </c>
      <c r="K139" s="83">
        <v>0</v>
      </c>
      <c r="L139" s="83">
        <v>0</v>
      </c>
      <c r="M139" s="83">
        <v>0</v>
      </c>
      <c r="N139" s="83">
        <v>0</v>
      </c>
      <c r="O139" s="83">
        <v>0</v>
      </c>
      <c r="P139" s="83">
        <v>0</v>
      </c>
      <c r="Q139" s="53"/>
    </row>
    <row r="140" spans="1:17" ht="75.3">
      <c r="A140" s="82" t="s">
        <v>269</v>
      </c>
      <c r="B140" s="71" t="s">
        <v>270</v>
      </c>
      <c r="C140" s="83">
        <v>0</v>
      </c>
      <c r="D140" s="83">
        <v>0</v>
      </c>
      <c r="E140" s="83">
        <v>0</v>
      </c>
      <c r="F140" s="83">
        <v>0</v>
      </c>
      <c r="G140" s="83">
        <v>0</v>
      </c>
      <c r="H140" s="83">
        <v>0</v>
      </c>
      <c r="I140" s="83">
        <v>0</v>
      </c>
      <c r="J140" s="83">
        <v>0</v>
      </c>
      <c r="K140" s="83">
        <v>0</v>
      </c>
      <c r="L140" s="83">
        <v>0</v>
      </c>
      <c r="M140" s="83">
        <v>0</v>
      </c>
      <c r="N140" s="83">
        <v>0</v>
      </c>
      <c r="O140" s="83">
        <v>0</v>
      </c>
      <c r="P140" s="83">
        <v>0</v>
      </c>
      <c r="Q140" s="53"/>
    </row>
    <row r="141" spans="1:17" ht="90.35">
      <c r="A141" s="82" t="s">
        <v>271</v>
      </c>
      <c r="B141" s="71" t="s">
        <v>272</v>
      </c>
      <c r="C141" s="83">
        <v>0</v>
      </c>
      <c r="D141" s="83">
        <v>0</v>
      </c>
      <c r="E141" s="83">
        <v>0</v>
      </c>
      <c r="F141" s="83">
        <v>0</v>
      </c>
      <c r="G141" s="83">
        <v>0</v>
      </c>
      <c r="H141" s="83">
        <v>0</v>
      </c>
      <c r="I141" s="83">
        <v>0</v>
      </c>
      <c r="J141" s="83">
        <v>0</v>
      </c>
      <c r="K141" s="83">
        <v>0</v>
      </c>
      <c r="L141" s="83">
        <v>0</v>
      </c>
      <c r="M141" s="83">
        <v>0</v>
      </c>
      <c r="N141" s="83">
        <v>0</v>
      </c>
      <c r="O141" s="83">
        <v>0</v>
      </c>
      <c r="P141" s="83">
        <v>0</v>
      </c>
      <c r="Q141" s="53"/>
    </row>
    <row r="142" spans="1:17" ht="75.3">
      <c r="A142" s="82" t="s">
        <v>273</v>
      </c>
      <c r="B142" s="71" t="s">
        <v>274</v>
      </c>
      <c r="C142" s="83">
        <v>15</v>
      </c>
      <c r="D142" s="83">
        <v>0</v>
      </c>
      <c r="E142" s="83">
        <v>0</v>
      </c>
      <c r="F142" s="83">
        <v>0</v>
      </c>
      <c r="G142" s="83">
        <v>0</v>
      </c>
      <c r="H142" s="83">
        <v>15</v>
      </c>
      <c r="I142" s="83">
        <v>0</v>
      </c>
      <c r="J142" s="83">
        <v>15</v>
      </c>
      <c r="K142" s="83">
        <v>0</v>
      </c>
      <c r="L142" s="83">
        <v>0</v>
      </c>
      <c r="M142" s="83">
        <v>0</v>
      </c>
      <c r="N142" s="83">
        <v>0</v>
      </c>
      <c r="O142" s="83">
        <v>15</v>
      </c>
      <c r="P142" s="83">
        <v>0</v>
      </c>
      <c r="Q142" s="53" t="s">
        <v>275</v>
      </c>
    </row>
    <row r="143" spans="1:17" ht="120.45">
      <c r="A143" s="82" t="s">
        <v>276</v>
      </c>
      <c r="B143" s="71" t="s">
        <v>277</v>
      </c>
      <c r="C143" s="83">
        <v>99.9</v>
      </c>
      <c r="D143" s="83">
        <v>0</v>
      </c>
      <c r="E143" s="83">
        <v>0</v>
      </c>
      <c r="F143" s="83">
        <v>0</v>
      </c>
      <c r="G143" s="83">
        <v>0</v>
      </c>
      <c r="H143" s="83">
        <v>99.9</v>
      </c>
      <c r="I143" s="83">
        <v>0</v>
      </c>
      <c r="J143" s="83">
        <v>99.9</v>
      </c>
      <c r="K143" s="83">
        <v>0</v>
      </c>
      <c r="L143" s="83">
        <v>0</v>
      </c>
      <c r="M143" s="83">
        <v>0</v>
      </c>
      <c r="N143" s="83">
        <v>0</v>
      </c>
      <c r="O143" s="83">
        <v>99.9</v>
      </c>
      <c r="P143" s="83">
        <v>0</v>
      </c>
      <c r="Q143" s="53" t="s">
        <v>278</v>
      </c>
    </row>
    <row r="144" spans="1:17" ht="105.4">
      <c r="A144" s="82" t="s">
        <v>279</v>
      </c>
      <c r="B144" s="71" t="s">
        <v>280</v>
      </c>
      <c r="C144" s="86">
        <v>791.62435000000005</v>
      </c>
      <c r="D144" s="83">
        <v>0</v>
      </c>
      <c r="E144" s="83">
        <v>0</v>
      </c>
      <c r="F144" s="83">
        <v>0</v>
      </c>
      <c r="G144" s="83">
        <v>0</v>
      </c>
      <c r="H144" s="86">
        <v>791.62435000000005</v>
      </c>
      <c r="I144" s="83">
        <v>0</v>
      </c>
      <c r="J144" s="86">
        <v>787.68735000000004</v>
      </c>
      <c r="K144" s="83">
        <v>0</v>
      </c>
      <c r="L144" s="83">
        <v>0</v>
      </c>
      <c r="M144" s="83">
        <v>0</v>
      </c>
      <c r="N144" s="83">
        <v>0</v>
      </c>
      <c r="O144" s="86">
        <v>787.68735000000004</v>
      </c>
      <c r="P144" s="83">
        <v>0</v>
      </c>
      <c r="Q144" s="53" t="s">
        <v>281</v>
      </c>
    </row>
    <row r="145" spans="1:17">
      <c r="A145" s="82"/>
      <c r="B145" s="69" t="s">
        <v>282</v>
      </c>
      <c r="C145" s="89">
        <f>C125+C126+C127+C128+C129+C130+C131+C132+C133+C134+C135+C136+C137+C138+C139+C140+C141+C142+C143+C144</f>
        <v>7399.78</v>
      </c>
      <c r="D145" s="89">
        <v>0</v>
      </c>
      <c r="E145" s="89">
        <v>0</v>
      </c>
      <c r="F145" s="89">
        <v>0</v>
      </c>
      <c r="G145" s="89">
        <v>0</v>
      </c>
      <c r="H145" s="89">
        <f>H125+H126+H127+H128+H129+H130+H131+H132+H133+H134+H135+H136+H137+H138+H139+H140+H141+H142+H143+H144</f>
        <v>7399.78</v>
      </c>
      <c r="I145" s="89">
        <v>0</v>
      </c>
      <c r="J145" s="93">
        <f>J125+J126+J127+J128+J129+J130+J131+J132+J133+J134+J135+J136+J137+J138+J139+J140+J141+J142+J143+J144</f>
        <v>7395.7873499999996</v>
      </c>
      <c r="K145" s="89">
        <v>0</v>
      </c>
      <c r="L145" s="89">
        <v>0</v>
      </c>
      <c r="M145" s="89">
        <v>0</v>
      </c>
      <c r="N145" s="89">
        <v>0</v>
      </c>
      <c r="O145" s="94">
        <v>7395.7874000000002</v>
      </c>
      <c r="P145" s="89">
        <v>0</v>
      </c>
      <c r="Q145" s="94"/>
    </row>
    <row r="146" spans="1:17" ht="15.75" customHeight="1">
      <c r="A146" s="82"/>
      <c r="B146" s="53"/>
      <c r="C146" s="7" t="s">
        <v>283</v>
      </c>
      <c r="D146" s="7"/>
      <c r="E146" s="7"/>
      <c r="F146" s="7"/>
      <c r="G146" s="7"/>
      <c r="H146" s="7"/>
      <c r="I146" s="7"/>
      <c r="J146" s="7"/>
      <c r="K146" s="7"/>
      <c r="L146" s="7"/>
      <c r="M146" s="7"/>
      <c r="N146" s="7"/>
      <c r="O146" s="7"/>
      <c r="P146" s="7"/>
      <c r="Q146" s="29"/>
    </row>
    <row r="147" spans="1:17" ht="61.55" customHeight="1">
      <c r="A147" s="82" t="s">
        <v>124</v>
      </c>
      <c r="B147" s="87" t="s">
        <v>284</v>
      </c>
      <c r="C147" s="85">
        <v>1710.9929999999999</v>
      </c>
      <c r="D147" s="83">
        <v>0</v>
      </c>
      <c r="E147" s="83">
        <v>0</v>
      </c>
      <c r="F147" s="83">
        <v>0</v>
      </c>
      <c r="G147" s="83">
        <v>0</v>
      </c>
      <c r="H147" s="85">
        <v>1710.9929999999999</v>
      </c>
      <c r="I147" s="83">
        <v>0</v>
      </c>
      <c r="J147" s="85">
        <v>1710.9929999999999</v>
      </c>
      <c r="K147" s="83">
        <v>0</v>
      </c>
      <c r="L147" s="83">
        <v>0</v>
      </c>
      <c r="M147" s="83">
        <v>0</v>
      </c>
      <c r="N147" s="83">
        <v>0</v>
      </c>
      <c r="O147" s="85">
        <v>1710.9929999999999</v>
      </c>
      <c r="P147" s="83">
        <v>0</v>
      </c>
      <c r="Q147" s="40"/>
    </row>
    <row r="148" spans="1:17" ht="69.900000000000006" customHeight="1">
      <c r="A148" s="82" t="s">
        <v>145</v>
      </c>
      <c r="B148" s="87" t="s">
        <v>285</v>
      </c>
      <c r="C148" s="86">
        <v>511.08305999999999</v>
      </c>
      <c r="D148" s="83">
        <v>0</v>
      </c>
      <c r="E148" s="83">
        <v>0</v>
      </c>
      <c r="F148" s="83">
        <v>0</v>
      </c>
      <c r="G148" s="83">
        <v>0</v>
      </c>
      <c r="H148" s="86">
        <v>511.08305999999999</v>
      </c>
      <c r="I148" s="83">
        <v>0</v>
      </c>
      <c r="J148" s="86">
        <v>511.08305999999999</v>
      </c>
      <c r="K148" s="83">
        <v>0</v>
      </c>
      <c r="L148" s="83">
        <v>0</v>
      </c>
      <c r="M148" s="83">
        <v>0</v>
      </c>
      <c r="N148" s="83">
        <v>0</v>
      </c>
      <c r="O148" s="86">
        <v>511.08305999999999</v>
      </c>
      <c r="P148" s="83">
        <v>0</v>
      </c>
      <c r="Q148" s="95" t="s">
        <v>286</v>
      </c>
    </row>
    <row r="149" spans="1:17" ht="43.85" customHeight="1">
      <c r="A149" s="82" t="s">
        <v>34</v>
      </c>
      <c r="B149" s="87" t="s">
        <v>287</v>
      </c>
      <c r="C149" s="96"/>
      <c r="D149" s="83"/>
      <c r="E149" s="83"/>
      <c r="F149" s="83"/>
      <c r="G149" s="83"/>
      <c r="H149" s="96"/>
      <c r="I149" s="83"/>
      <c r="J149" s="96"/>
      <c r="K149" s="83"/>
      <c r="L149" s="83"/>
      <c r="M149" s="83"/>
      <c r="N149" s="83"/>
      <c r="O149" s="96"/>
      <c r="P149" s="83"/>
      <c r="Q149" s="40"/>
    </row>
    <row r="150" spans="1:17" ht="75.3">
      <c r="A150" s="82" t="s">
        <v>288</v>
      </c>
      <c r="B150" s="87" t="s">
        <v>289</v>
      </c>
      <c r="C150" s="97">
        <v>111.48844</v>
      </c>
      <c r="D150" s="83">
        <v>0</v>
      </c>
      <c r="E150" s="83">
        <v>0</v>
      </c>
      <c r="F150" s="83">
        <v>0</v>
      </c>
      <c r="G150" s="83">
        <v>0</v>
      </c>
      <c r="H150" s="86">
        <v>111.48844</v>
      </c>
      <c r="I150" s="83">
        <v>0</v>
      </c>
      <c r="J150" s="86">
        <v>110.4195</v>
      </c>
      <c r="K150" s="83">
        <v>0</v>
      </c>
      <c r="L150" s="83">
        <v>0</v>
      </c>
      <c r="M150" s="83">
        <v>0</v>
      </c>
      <c r="N150" s="83">
        <v>0</v>
      </c>
      <c r="O150" s="86">
        <v>110.4195</v>
      </c>
      <c r="P150" s="83">
        <v>0</v>
      </c>
      <c r="Q150" s="95" t="s">
        <v>290</v>
      </c>
    </row>
    <row r="151" spans="1:17" ht="35.35" customHeight="1">
      <c r="A151" s="98" t="s">
        <v>37</v>
      </c>
      <c r="B151" s="92" t="s">
        <v>291</v>
      </c>
      <c r="C151" s="83">
        <v>0</v>
      </c>
      <c r="D151" s="83">
        <v>0</v>
      </c>
      <c r="E151" s="83">
        <v>0</v>
      </c>
      <c r="F151" s="83">
        <v>0</v>
      </c>
      <c r="G151" s="83">
        <v>0</v>
      </c>
      <c r="H151" s="83">
        <v>0</v>
      </c>
      <c r="I151" s="83">
        <v>0</v>
      </c>
      <c r="J151" s="83">
        <v>0</v>
      </c>
      <c r="K151" s="83">
        <v>0</v>
      </c>
      <c r="L151" s="83">
        <v>0</v>
      </c>
      <c r="M151" s="83">
        <v>0</v>
      </c>
      <c r="N151" s="83">
        <v>0</v>
      </c>
      <c r="O151" s="83">
        <v>0</v>
      </c>
      <c r="P151" s="83">
        <v>0</v>
      </c>
      <c r="Q151" s="40"/>
    </row>
    <row r="152" spans="1:17" ht="54.2" customHeight="1">
      <c r="A152" s="98" t="s">
        <v>39</v>
      </c>
      <c r="B152" s="92" t="s">
        <v>292</v>
      </c>
      <c r="C152" s="96"/>
      <c r="D152" s="83"/>
      <c r="E152" s="83"/>
      <c r="F152" s="83"/>
      <c r="G152" s="83"/>
      <c r="H152" s="96"/>
      <c r="I152" s="83"/>
      <c r="J152" s="96"/>
      <c r="K152" s="83"/>
      <c r="L152" s="83"/>
      <c r="M152" s="83"/>
      <c r="N152" s="83"/>
      <c r="O152" s="96"/>
      <c r="P152" s="83"/>
      <c r="Q152" s="40"/>
    </row>
    <row r="153" spans="1:17" ht="67.099999999999994" customHeight="1">
      <c r="A153" s="82" t="s">
        <v>293</v>
      </c>
      <c r="B153" s="87" t="s">
        <v>294</v>
      </c>
      <c r="C153" s="83">
        <v>3.06</v>
      </c>
      <c r="D153" s="83">
        <v>0</v>
      </c>
      <c r="E153" s="83">
        <v>0</v>
      </c>
      <c r="F153" s="83">
        <v>0</v>
      </c>
      <c r="G153" s="83">
        <v>0</v>
      </c>
      <c r="H153" s="83">
        <v>3.06</v>
      </c>
      <c r="I153" s="83">
        <v>0</v>
      </c>
      <c r="J153" s="83">
        <v>3.06</v>
      </c>
      <c r="K153" s="83">
        <v>0</v>
      </c>
      <c r="L153" s="83">
        <v>0</v>
      </c>
      <c r="M153" s="83">
        <v>0</v>
      </c>
      <c r="N153" s="83">
        <v>0</v>
      </c>
      <c r="O153" s="83">
        <v>3.06</v>
      </c>
      <c r="P153" s="83">
        <v>0</v>
      </c>
      <c r="Q153" s="95" t="s">
        <v>295</v>
      </c>
    </row>
    <row r="154" spans="1:17" ht="50.4" customHeight="1">
      <c r="A154" s="82" t="s">
        <v>296</v>
      </c>
      <c r="B154" s="87" t="s">
        <v>297</v>
      </c>
      <c r="C154" s="86">
        <v>135.89135999999999</v>
      </c>
      <c r="D154" s="83">
        <v>0</v>
      </c>
      <c r="E154" s="83">
        <v>0</v>
      </c>
      <c r="F154" s="83">
        <v>0</v>
      </c>
      <c r="G154" s="83">
        <v>0</v>
      </c>
      <c r="H154" s="86">
        <v>135.89135999999999</v>
      </c>
      <c r="I154" s="83">
        <v>0</v>
      </c>
      <c r="J154" s="86">
        <v>135.89135999999999</v>
      </c>
      <c r="K154" s="83">
        <v>0</v>
      </c>
      <c r="L154" s="83">
        <v>0</v>
      </c>
      <c r="M154" s="83">
        <v>0</v>
      </c>
      <c r="N154" s="83">
        <v>0</v>
      </c>
      <c r="O154" s="86">
        <v>135.89135999999999</v>
      </c>
      <c r="P154" s="83">
        <v>0</v>
      </c>
      <c r="Q154" s="92" t="s">
        <v>298</v>
      </c>
    </row>
    <row r="155" spans="1:17" ht="99.85" customHeight="1">
      <c r="A155" s="82" t="s">
        <v>299</v>
      </c>
      <c r="B155" s="87" t="s">
        <v>300</v>
      </c>
      <c r="C155" s="96">
        <v>22.205400000000001</v>
      </c>
      <c r="D155" s="83">
        <v>0</v>
      </c>
      <c r="E155" s="83">
        <v>0</v>
      </c>
      <c r="F155" s="83">
        <v>0</v>
      </c>
      <c r="G155" s="83">
        <v>0</v>
      </c>
      <c r="H155" s="96">
        <v>22.205400000000001</v>
      </c>
      <c r="I155" s="83">
        <v>0</v>
      </c>
      <c r="J155" s="96">
        <v>22.205400000000001</v>
      </c>
      <c r="K155" s="83">
        <v>0</v>
      </c>
      <c r="L155" s="83">
        <v>0</v>
      </c>
      <c r="M155" s="83">
        <v>0</v>
      </c>
      <c r="N155" s="83">
        <v>0</v>
      </c>
      <c r="O155" s="96">
        <v>22.205400000000001</v>
      </c>
      <c r="P155" s="83">
        <v>0</v>
      </c>
      <c r="Q155" s="92" t="s">
        <v>301</v>
      </c>
    </row>
    <row r="156" spans="1:17" ht="99.85" customHeight="1">
      <c r="A156" s="82" t="s">
        <v>302</v>
      </c>
      <c r="B156" s="92" t="s">
        <v>303</v>
      </c>
      <c r="C156" s="86">
        <v>13.925039999999999</v>
      </c>
      <c r="D156" s="83">
        <v>0</v>
      </c>
      <c r="E156" s="83">
        <v>0</v>
      </c>
      <c r="F156" s="83">
        <v>0</v>
      </c>
      <c r="G156" s="83">
        <v>0</v>
      </c>
      <c r="H156" s="86">
        <v>13.925039999999999</v>
      </c>
      <c r="I156" s="83">
        <v>0</v>
      </c>
      <c r="J156" s="86">
        <v>13.925039999999999</v>
      </c>
      <c r="K156" s="83">
        <v>0</v>
      </c>
      <c r="L156" s="83">
        <v>0</v>
      </c>
      <c r="M156" s="83">
        <v>0</v>
      </c>
      <c r="N156" s="83">
        <v>0</v>
      </c>
      <c r="O156" s="86">
        <v>13.925039999999999</v>
      </c>
      <c r="P156" s="83">
        <v>0</v>
      </c>
      <c r="Q156" s="95" t="s">
        <v>304</v>
      </c>
    </row>
    <row r="157" spans="1:17" ht="43.85" customHeight="1">
      <c r="A157" s="82" t="s">
        <v>42</v>
      </c>
      <c r="B157" s="87" t="s">
        <v>305</v>
      </c>
      <c r="C157" s="83"/>
      <c r="D157" s="83"/>
      <c r="E157" s="83"/>
      <c r="F157" s="83"/>
      <c r="G157" s="83"/>
      <c r="H157" s="83"/>
      <c r="I157" s="83"/>
      <c r="J157" s="83"/>
      <c r="K157" s="83"/>
      <c r="L157" s="83"/>
      <c r="M157" s="83"/>
      <c r="N157" s="83"/>
      <c r="O157" s="83"/>
      <c r="P157" s="83"/>
      <c r="Q157" s="40"/>
    </row>
    <row r="158" spans="1:17" ht="89.55" customHeight="1">
      <c r="A158" s="82" t="s">
        <v>306</v>
      </c>
      <c r="B158" s="87" t="s">
        <v>307</v>
      </c>
      <c r="C158" s="83">
        <v>115.2</v>
      </c>
      <c r="D158" s="83">
        <v>0</v>
      </c>
      <c r="E158" s="83">
        <v>0</v>
      </c>
      <c r="F158" s="83">
        <v>0</v>
      </c>
      <c r="G158" s="83">
        <v>0</v>
      </c>
      <c r="H158" s="83">
        <v>115.2</v>
      </c>
      <c r="I158" s="83">
        <v>0</v>
      </c>
      <c r="J158" s="83">
        <v>115.2</v>
      </c>
      <c r="K158" s="83">
        <v>0</v>
      </c>
      <c r="L158" s="83">
        <v>0</v>
      </c>
      <c r="M158" s="83">
        <v>0</v>
      </c>
      <c r="N158" s="83">
        <v>0</v>
      </c>
      <c r="O158" s="83">
        <v>115.2</v>
      </c>
      <c r="P158" s="83">
        <v>0</v>
      </c>
      <c r="Q158" s="95" t="s">
        <v>308</v>
      </c>
    </row>
    <row r="159" spans="1:17" ht="107.2" customHeight="1">
      <c r="A159" s="82" t="s">
        <v>309</v>
      </c>
      <c r="B159" s="87" t="s">
        <v>310</v>
      </c>
      <c r="C159" s="85">
        <v>17.355</v>
      </c>
      <c r="D159" s="83">
        <v>0</v>
      </c>
      <c r="E159" s="83">
        <v>0</v>
      </c>
      <c r="F159" s="83">
        <v>0</v>
      </c>
      <c r="G159" s="83">
        <v>0</v>
      </c>
      <c r="H159" s="85">
        <v>17.355</v>
      </c>
      <c r="I159" s="83">
        <v>0</v>
      </c>
      <c r="J159" s="85">
        <v>17.355</v>
      </c>
      <c r="K159" s="83">
        <v>0</v>
      </c>
      <c r="L159" s="83">
        <v>0</v>
      </c>
      <c r="M159" s="83">
        <v>0</v>
      </c>
      <c r="N159" s="83">
        <v>0</v>
      </c>
      <c r="O159" s="85">
        <v>17.355</v>
      </c>
      <c r="P159" s="83">
        <v>0</v>
      </c>
      <c r="Q159" s="95" t="s">
        <v>311</v>
      </c>
    </row>
    <row r="160" spans="1:17" ht="108.2" customHeight="1">
      <c r="A160" s="82" t="s">
        <v>312</v>
      </c>
      <c r="B160" s="87" t="s">
        <v>313</v>
      </c>
      <c r="C160" s="86">
        <v>6.4677600000000002</v>
      </c>
      <c r="D160" s="83">
        <v>0</v>
      </c>
      <c r="E160" s="83">
        <v>0</v>
      </c>
      <c r="F160" s="83">
        <v>0</v>
      </c>
      <c r="G160" s="83">
        <v>0</v>
      </c>
      <c r="H160" s="86">
        <v>6.4677600000000002</v>
      </c>
      <c r="I160" s="83">
        <v>0</v>
      </c>
      <c r="J160" s="86">
        <v>6.4677600000000002</v>
      </c>
      <c r="K160" s="83">
        <v>0</v>
      </c>
      <c r="L160" s="83">
        <v>0</v>
      </c>
      <c r="M160" s="83">
        <v>0</v>
      </c>
      <c r="N160" s="83">
        <v>0</v>
      </c>
      <c r="O160" s="86">
        <v>6.4677600000000002</v>
      </c>
      <c r="P160" s="83">
        <v>0</v>
      </c>
      <c r="Q160" s="95" t="s">
        <v>314</v>
      </c>
    </row>
    <row r="161" spans="1:17" ht="90.35">
      <c r="A161" s="82" t="s">
        <v>312</v>
      </c>
      <c r="B161" s="87" t="s">
        <v>315</v>
      </c>
      <c r="C161" s="83">
        <v>0.63</v>
      </c>
      <c r="D161" s="83">
        <v>0</v>
      </c>
      <c r="E161" s="83">
        <v>0</v>
      </c>
      <c r="F161" s="83">
        <v>0</v>
      </c>
      <c r="G161" s="83">
        <v>0</v>
      </c>
      <c r="H161" s="83">
        <v>0.63</v>
      </c>
      <c r="I161" s="83">
        <v>0</v>
      </c>
      <c r="J161" s="83">
        <v>0.63</v>
      </c>
      <c r="K161" s="83">
        <v>0</v>
      </c>
      <c r="L161" s="83">
        <v>0</v>
      </c>
      <c r="M161" s="83">
        <v>0</v>
      </c>
      <c r="N161" s="83">
        <v>0</v>
      </c>
      <c r="O161" s="83">
        <v>0.63</v>
      </c>
      <c r="P161" s="83">
        <v>0</v>
      </c>
      <c r="Q161" s="40"/>
    </row>
    <row r="162" spans="1:17" ht="30.15">
      <c r="A162" s="82" t="s">
        <v>44</v>
      </c>
      <c r="B162" s="87" t="s">
        <v>316</v>
      </c>
      <c r="C162" s="99"/>
      <c r="D162" s="83"/>
      <c r="E162" s="83"/>
      <c r="F162" s="83"/>
      <c r="G162" s="83"/>
      <c r="H162" s="85"/>
      <c r="I162" s="83"/>
      <c r="J162" s="96"/>
      <c r="K162" s="83"/>
      <c r="L162" s="83"/>
      <c r="M162" s="83"/>
      <c r="N162" s="83"/>
      <c r="O162" s="83"/>
      <c r="P162" s="83"/>
      <c r="Q162" s="40"/>
    </row>
    <row r="163" spans="1:17">
      <c r="A163" s="82" t="s">
        <v>317</v>
      </c>
      <c r="B163" s="92" t="s">
        <v>318</v>
      </c>
      <c r="C163" s="83">
        <v>0</v>
      </c>
      <c r="D163" s="83">
        <v>0</v>
      </c>
      <c r="E163" s="83">
        <v>0</v>
      </c>
      <c r="F163" s="83">
        <v>0</v>
      </c>
      <c r="G163" s="83">
        <v>0</v>
      </c>
      <c r="H163" s="83">
        <v>0</v>
      </c>
      <c r="I163" s="83">
        <v>0</v>
      </c>
      <c r="J163" s="83">
        <v>0</v>
      </c>
      <c r="K163" s="83">
        <v>0</v>
      </c>
      <c r="L163" s="83">
        <v>0</v>
      </c>
      <c r="M163" s="83">
        <v>0</v>
      </c>
      <c r="N163" s="83">
        <v>0</v>
      </c>
      <c r="O163" s="83">
        <v>0</v>
      </c>
      <c r="P163" s="83">
        <v>0</v>
      </c>
      <c r="Q163" s="40"/>
    </row>
    <row r="164" spans="1:17" ht="45.2">
      <c r="A164" s="82" t="s">
        <v>47</v>
      </c>
      <c r="B164" s="87" t="s">
        <v>319</v>
      </c>
      <c r="C164" s="99"/>
      <c r="D164" s="83"/>
      <c r="E164" s="83"/>
      <c r="F164" s="83"/>
      <c r="G164" s="83"/>
      <c r="H164" s="83"/>
      <c r="I164" s="83"/>
      <c r="J164" s="96"/>
      <c r="K164" s="83"/>
      <c r="L164" s="83"/>
      <c r="M164" s="83"/>
      <c r="N164" s="83"/>
      <c r="O164" s="83"/>
      <c r="P164" s="83"/>
      <c r="Q164" s="40"/>
    </row>
    <row r="165" spans="1:17" ht="60.25">
      <c r="A165" s="82" t="s">
        <v>320</v>
      </c>
      <c r="B165" s="87" t="s">
        <v>321</v>
      </c>
      <c r="C165" s="85">
        <v>32.265000000000001</v>
      </c>
      <c r="D165" s="83">
        <v>0</v>
      </c>
      <c r="E165" s="83">
        <v>0</v>
      </c>
      <c r="F165" s="83">
        <v>0</v>
      </c>
      <c r="G165" s="83">
        <v>0</v>
      </c>
      <c r="H165" s="85">
        <v>32.265000000000001</v>
      </c>
      <c r="I165" s="83">
        <v>0</v>
      </c>
      <c r="J165" s="85">
        <v>32.265000000000001</v>
      </c>
      <c r="K165" s="83">
        <v>0</v>
      </c>
      <c r="L165" s="83">
        <v>0</v>
      </c>
      <c r="M165" s="83">
        <v>0</v>
      </c>
      <c r="N165" s="83">
        <v>0</v>
      </c>
      <c r="O165" s="85">
        <v>32.265000000000001</v>
      </c>
      <c r="P165" s="83">
        <v>0</v>
      </c>
      <c r="Q165" s="95" t="s">
        <v>322</v>
      </c>
    </row>
    <row r="166" spans="1:17" ht="72.849999999999994" customHeight="1">
      <c r="A166" s="82" t="s">
        <v>323</v>
      </c>
      <c r="B166" s="87" t="s">
        <v>324</v>
      </c>
      <c r="C166" s="85">
        <v>0.92</v>
      </c>
      <c r="D166" s="83">
        <v>0</v>
      </c>
      <c r="E166" s="83">
        <v>0</v>
      </c>
      <c r="F166" s="83">
        <v>0</v>
      </c>
      <c r="G166" s="83">
        <v>0</v>
      </c>
      <c r="H166" s="85">
        <v>0.92</v>
      </c>
      <c r="I166" s="83">
        <v>0</v>
      </c>
      <c r="J166" s="85">
        <v>0.92</v>
      </c>
      <c r="K166" s="83">
        <v>0</v>
      </c>
      <c r="L166" s="83">
        <v>0</v>
      </c>
      <c r="M166" s="83">
        <v>0</v>
      </c>
      <c r="N166" s="83">
        <v>0</v>
      </c>
      <c r="O166" s="83">
        <v>0.92</v>
      </c>
      <c r="P166" s="83">
        <v>0</v>
      </c>
      <c r="Q166" s="95" t="s">
        <v>325</v>
      </c>
    </row>
    <row r="167" spans="1:17" ht="83" customHeight="1">
      <c r="A167" s="82" t="s">
        <v>49</v>
      </c>
      <c r="B167" s="87" t="s">
        <v>326</v>
      </c>
      <c r="C167" s="85">
        <v>7.5</v>
      </c>
      <c r="D167" s="83">
        <v>0</v>
      </c>
      <c r="E167" s="83">
        <v>0</v>
      </c>
      <c r="F167" s="83">
        <v>0</v>
      </c>
      <c r="G167" s="83">
        <v>0</v>
      </c>
      <c r="H167" s="85">
        <v>7.5</v>
      </c>
      <c r="I167" s="83">
        <v>0</v>
      </c>
      <c r="J167" s="85">
        <v>7.5</v>
      </c>
      <c r="K167" s="83">
        <v>0</v>
      </c>
      <c r="L167" s="83">
        <v>0</v>
      </c>
      <c r="M167" s="83">
        <v>0</v>
      </c>
      <c r="N167" s="83">
        <v>0</v>
      </c>
      <c r="O167" s="83">
        <v>7.5</v>
      </c>
      <c r="P167" s="83">
        <v>0</v>
      </c>
      <c r="Q167" s="95" t="s">
        <v>327</v>
      </c>
    </row>
    <row r="168" spans="1:17">
      <c r="A168" s="82"/>
      <c r="B168" s="100" t="s">
        <v>328</v>
      </c>
      <c r="C168" s="88">
        <f>C147+C148+C150+C151+C153+C154+C155+C156+C158+C159+C160+C161+C163+C165+C166+C167</f>
        <v>2688.9840599999998</v>
      </c>
      <c r="D168" s="89">
        <v>0</v>
      </c>
      <c r="E168" s="89">
        <v>0</v>
      </c>
      <c r="F168" s="89">
        <v>0</v>
      </c>
      <c r="G168" s="89">
        <v>0</v>
      </c>
      <c r="H168" s="88">
        <f>H147+H148+H149+H150+H151+H153+H154+H155+H156+H157+H158+H159+H160+H161+H162+H163+H164+H165+H166+H167</f>
        <v>2688.9840599999998</v>
      </c>
      <c r="I168" s="89">
        <v>0</v>
      </c>
      <c r="J168" s="88">
        <f>J147+J148+J150+J153+J154+J155+J156+J158+J159+J160+J161+J163+J165+J166+J167</f>
        <v>2687.9151199999997</v>
      </c>
      <c r="K168" s="89">
        <v>0</v>
      </c>
      <c r="L168" s="89">
        <v>0</v>
      </c>
      <c r="M168" s="89">
        <v>0</v>
      </c>
      <c r="N168" s="89">
        <v>0</v>
      </c>
      <c r="O168" s="88">
        <f>O147+O148+O150+O153+O154+O155+O156+O158+O159+O160+O161+O163+O166+O165+O167</f>
        <v>2687.9151199999997</v>
      </c>
      <c r="P168" s="89">
        <v>0</v>
      </c>
      <c r="Q168" s="40"/>
    </row>
    <row r="169" spans="1:17" ht="15.75" customHeight="1">
      <c r="A169" s="82"/>
      <c r="B169" s="92"/>
      <c r="C169" s="5" t="s">
        <v>329</v>
      </c>
      <c r="D169" s="5"/>
      <c r="E169" s="5"/>
      <c r="F169" s="5"/>
      <c r="G169" s="5"/>
      <c r="H169" s="5"/>
      <c r="I169" s="5"/>
      <c r="J169" s="5"/>
      <c r="K169" s="5"/>
      <c r="L169" s="5"/>
      <c r="M169" s="5"/>
      <c r="N169" s="5"/>
      <c r="O169" s="5"/>
      <c r="P169" s="5"/>
      <c r="Q169" s="40"/>
    </row>
    <row r="170" spans="1:17" ht="165.6">
      <c r="A170" s="82"/>
      <c r="B170" s="101" t="s">
        <v>330</v>
      </c>
      <c r="C170" s="83">
        <v>0</v>
      </c>
      <c r="D170" s="83">
        <v>0</v>
      </c>
      <c r="E170" s="83">
        <v>0</v>
      </c>
      <c r="F170" s="83">
        <v>0</v>
      </c>
      <c r="G170" s="83">
        <v>0</v>
      </c>
      <c r="H170" s="83">
        <v>0</v>
      </c>
      <c r="I170" s="83">
        <v>0</v>
      </c>
      <c r="J170" s="86">
        <v>0</v>
      </c>
      <c r="K170" s="83">
        <v>0</v>
      </c>
      <c r="L170" s="83">
        <v>0</v>
      </c>
      <c r="M170" s="83">
        <v>0</v>
      </c>
      <c r="N170" s="83">
        <v>0</v>
      </c>
      <c r="O170" s="86">
        <v>0</v>
      </c>
      <c r="P170" s="83">
        <v>0</v>
      </c>
      <c r="Q170" s="40"/>
    </row>
    <row r="171" spans="1:17">
      <c r="A171" s="82"/>
      <c r="B171" s="100" t="s">
        <v>331</v>
      </c>
      <c r="C171" s="89">
        <v>0</v>
      </c>
      <c r="D171" s="89">
        <v>0</v>
      </c>
      <c r="E171" s="89">
        <v>0</v>
      </c>
      <c r="F171" s="89">
        <v>0</v>
      </c>
      <c r="G171" s="89">
        <v>0</v>
      </c>
      <c r="H171" s="89">
        <v>0</v>
      </c>
      <c r="I171" s="89">
        <v>0</v>
      </c>
      <c r="J171" s="88">
        <v>0</v>
      </c>
      <c r="K171" s="89">
        <v>0</v>
      </c>
      <c r="L171" s="89">
        <v>0</v>
      </c>
      <c r="M171" s="89">
        <v>0</v>
      </c>
      <c r="N171" s="89">
        <v>0</v>
      </c>
      <c r="O171" s="88">
        <v>0</v>
      </c>
      <c r="P171" s="89">
        <v>0</v>
      </c>
      <c r="Q171" s="91"/>
    </row>
    <row r="172" spans="1:17">
      <c r="A172" s="82"/>
      <c r="B172" s="100" t="s">
        <v>332</v>
      </c>
      <c r="C172" s="88">
        <f>C123+C145+C168+C171</f>
        <v>11380.2837</v>
      </c>
      <c r="D172" s="89">
        <v>0</v>
      </c>
      <c r="E172" s="89">
        <v>0</v>
      </c>
      <c r="F172" s="89">
        <v>0</v>
      </c>
      <c r="G172" s="89">
        <v>0</v>
      </c>
      <c r="H172" s="88">
        <f>H123+H145+H168+H171</f>
        <v>11380.2837</v>
      </c>
      <c r="I172" s="89">
        <v>0</v>
      </c>
      <c r="J172" s="88">
        <f>J123+J145+J168+J171</f>
        <v>10535.32547</v>
      </c>
      <c r="K172" s="89">
        <v>0</v>
      </c>
      <c r="L172" s="89">
        <v>0</v>
      </c>
      <c r="M172" s="89">
        <v>0</v>
      </c>
      <c r="N172" s="89">
        <v>0</v>
      </c>
      <c r="O172" s="88">
        <v>10535.32547</v>
      </c>
      <c r="P172" s="89">
        <v>0</v>
      </c>
      <c r="Q172" s="91"/>
    </row>
    <row r="173" spans="1:17">
      <c r="A173" s="82"/>
      <c r="B173" s="100"/>
      <c r="C173" s="102"/>
      <c r="D173" s="89"/>
      <c r="E173" s="89"/>
      <c r="F173" s="89"/>
      <c r="G173" s="89"/>
      <c r="H173" s="93"/>
      <c r="I173" s="89"/>
      <c r="J173" s="93"/>
      <c r="K173" s="89"/>
      <c r="L173" s="89"/>
      <c r="M173" s="89"/>
      <c r="N173" s="89"/>
      <c r="O173" s="93"/>
      <c r="P173" s="89"/>
      <c r="Q173" s="40"/>
    </row>
    <row r="174" spans="1:17">
      <c r="A174" s="82"/>
      <c r="B174" s="101"/>
      <c r="C174" s="4" t="s">
        <v>333</v>
      </c>
      <c r="D174" s="4"/>
      <c r="E174" s="4"/>
      <c r="F174" s="4"/>
      <c r="G174" s="4"/>
      <c r="H174" s="4"/>
      <c r="I174" s="4"/>
      <c r="J174" s="4"/>
      <c r="K174" s="4"/>
      <c r="L174" s="4"/>
      <c r="M174" s="4"/>
      <c r="N174" s="4"/>
      <c r="O174" s="4"/>
      <c r="P174" s="4"/>
      <c r="Q174" s="40"/>
    </row>
    <row r="175" spans="1:17">
      <c r="A175" s="80"/>
      <c r="B175" s="100"/>
      <c r="C175" s="4" t="s">
        <v>334</v>
      </c>
      <c r="D175" s="4"/>
      <c r="E175" s="4"/>
      <c r="F175" s="4"/>
      <c r="G175" s="4"/>
      <c r="H175" s="4"/>
      <c r="I175" s="4"/>
      <c r="J175" s="4"/>
      <c r="K175" s="4"/>
      <c r="L175" s="4"/>
      <c r="M175" s="4"/>
      <c r="N175" s="4"/>
      <c r="O175" s="4"/>
      <c r="P175" s="4"/>
      <c r="Q175" s="91"/>
    </row>
    <row r="176" spans="1:17" ht="118.5" customHeight="1">
      <c r="A176" s="82" t="s">
        <v>124</v>
      </c>
      <c r="B176" s="92" t="s">
        <v>335</v>
      </c>
      <c r="C176" s="83">
        <v>95.04</v>
      </c>
      <c r="D176" s="83">
        <v>0</v>
      </c>
      <c r="E176" s="83">
        <v>0</v>
      </c>
      <c r="F176" s="83">
        <v>0</v>
      </c>
      <c r="G176" s="83">
        <v>0</v>
      </c>
      <c r="H176" s="83">
        <v>95.04</v>
      </c>
      <c r="I176" s="83">
        <v>0</v>
      </c>
      <c r="J176" s="83">
        <v>95.04</v>
      </c>
      <c r="K176" s="83">
        <v>0</v>
      </c>
      <c r="L176" s="83">
        <v>0</v>
      </c>
      <c r="M176" s="83">
        <v>0</v>
      </c>
      <c r="N176" s="83">
        <v>0</v>
      </c>
      <c r="O176" s="83">
        <v>95.04</v>
      </c>
      <c r="P176" s="83">
        <v>0</v>
      </c>
      <c r="Q176" s="95" t="s">
        <v>336</v>
      </c>
    </row>
    <row r="177" spans="1:17" ht="75.95">
      <c r="A177" s="82" t="s">
        <v>145</v>
      </c>
      <c r="B177" s="92" t="s">
        <v>337</v>
      </c>
      <c r="C177" s="83">
        <v>0</v>
      </c>
      <c r="D177" s="83">
        <v>0</v>
      </c>
      <c r="E177" s="83">
        <v>0</v>
      </c>
      <c r="F177" s="83">
        <v>0</v>
      </c>
      <c r="G177" s="83">
        <v>0</v>
      </c>
      <c r="H177" s="83">
        <v>0</v>
      </c>
      <c r="I177" s="83">
        <v>0</v>
      </c>
      <c r="J177" s="83">
        <v>0</v>
      </c>
      <c r="K177" s="83">
        <v>0</v>
      </c>
      <c r="L177" s="83">
        <v>0</v>
      </c>
      <c r="M177" s="83">
        <v>0</v>
      </c>
      <c r="N177" s="83">
        <v>0</v>
      </c>
      <c r="O177" s="83">
        <v>0</v>
      </c>
      <c r="P177" s="83">
        <v>0</v>
      </c>
      <c r="Q177" s="40"/>
    </row>
    <row r="178" spans="1:17" ht="69.900000000000006" customHeight="1">
      <c r="A178" s="82" t="s">
        <v>147</v>
      </c>
      <c r="B178" s="92" t="s">
        <v>338</v>
      </c>
      <c r="C178" s="85">
        <v>5.76</v>
      </c>
      <c r="D178" s="83">
        <v>0</v>
      </c>
      <c r="E178" s="83">
        <v>0</v>
      </c>
      <c r="F178" s="83">
        <v>0</v>
      </c>
      <c r="G178" s="83">
        <v>0</v>
      </c>
      <c r="H178" s="85">
        <v>5.76</v>
      </c>
      <c r="I178" s="83">
        <v>0</v>
      </c>
      <c r="J178" s="85">
        <v>5.76</v>
      </c>
      <c r="K178" s="83">
        <v>0</v>
      </c>
      <c r="L178" s="83">
        <v>0</v>
      </c>
      <c r="M178" s="83">
        <v>0</v>
      </c>
      <c r="N178" s="83">
        <v>0</v>
      </c>
      <c r="O178" s="85">
        <v>5.76</v>
      </c>
      <c r="P178" s="83">
        <v>0</v>
      </c>
      <c r="Q178" s="95" t="s">
        <v>339</v>
      </c>
    </row>
    <row r="179" spans="1:17" ht="286.05">
      <c r="A179" s="82" t="s">
        <v>34</v>
      </c>
      <c r="B179" s="87" t="s">
        <v>340</v>
      </c>
      <c r="C179" s="83">
        <v>0</v>
      </c>
      <c r="D179" s="83">
        <v>0</v>
      </c>
      <c r="E179" s="83">
        <v>0</v>
      </c>
      <c r="F179" s="83">
        <v>0</v>
      </c>
      <c r="G179" s="83">
        <v>0</v>
      </c>
      <c r="H179" s="83">
        <v>0</v>
      </c>
      <c r="I179" s="83">
        <v>0</v>
      </c>
      <c r="J179" s="83">
        <v>0</v>
      </c>
      <c r="K179" s="83">
        <v>0</v>
      </c>
      <c r="L179" s="83">
        <v>0</v>
      </c>
      <c r="M179" s="83">
        <v>0</v>
      </c>
      <c r="N179" s="83">
        <v>0</v>
      </c>
      <c r="O179" s="83">
        <v>0</v>
      </c>
      <c r="P179" s="83">
        <v>0</v>
      </c>
      <c r="Q179" s="40"/>
    </row>
    <row r="180" spans="1:17" ht="107.2" customHeight="1">
      <c r="A180" s="82" t="s">
        <v>37</v>
      </c>
      <c r="B180" s="92" t="s">
        <v>341</v>
      </c>
      <c r="C180" s="85">
        <v>380.16</v>
      </c>
      <c r="D180" s="84">
        <v>0</v>
      </c>
      <c r="E180" s="84">
        <v>0</v>
      </c>
      <c r="F180" s="84">
        <v>0</v>
      </c>
      <c r="G180" s="84">
        <v>0</v>
      </c>
      <c r="H180" s="83">
        <v>380.16</v>
      </c>
      <c r="I180" s="84">
        <v>0</v>
      </c>
      <c r="J180" s="85">
        <v>380.16</v>
      </c>
      <c r="K180" s="84">
        <v>0</v>
      </c>
      <c r="L180" s="84">
        <v>0</v>
      </c>
      <c r="M180" s="84">
        <v>0</v>
      </c>
      <c r="N180" s="84">
        <v>0</v>
      </c>
      <c r="O180" s="83">
        <v>380.16</v>
      </c>
      <c r="P180" s="84">
        <v>0</v>
      </c>
      <c r="Q180" s="40"/>
    </row>
    <row r="181" spans="1:17" ht="78.400000000000006" customHeight="1">
      <c r="A181" s="82" t="s">
        <v>342</v>
      </c>
      <c r="B181" s="87" t="s">
        <v>343</v>
      </c>
      <c r="C181" s="83">
        <v>0</v>
      </c>
      <c r="D181" s="83">
        <v>0</v>
      </c>
      <c r="E181" s="83">
        <v>0</v>
      </c>
      <c r="F181" s="83">
        <v>0</v>
      </c>
      <c r="G181" s="83">
        <v>0</v>
      </c>
      <c r="H181" s="83">
        <v>0</v>
      </c>
      <c r="I181" s="83">
        <v>0</v>
      </c>
      <c r="J181" s="83">
        <v>0</v>
      </c>
      <c r="K181" s="83">
        <v>0</v>
      </c>
      <c r="L181" s="83">
        <v>0</v>
      </c>
      <c r="M181" s="83">
        <v>0</v>
      </c>
      <c r="N181" s="83">
        <v>0</v>
      </c>
      <c r="O181" s="83">
        <v>0</v>
      </c>
      <c r="P181" s="83">
        <v>0</v>
      </c>
      <c r="Q181" s="40"/>
    </row>
    <row r="182" spans="1:17" ht="77.400000000000006" customHeight="1">
      <c r="A182" s="82" t="s">
        <v>344</v>
      </c>
      <c r="B182" s="87" t="s">
        <v>345</v>
      </c>
      <c r="C182" s="85">
        <v>380.16</v>
      </c>
      <c r="D182" s="83">
        <v>0</v>
      </c>
      <c r="E182" s="83">
        <v>0</v>
      </c>
      <c r="F182" s="83">
        <v>0</v>
      </c>
      <c r="G182" s="83">
        <v>0</v>
      </c>
      <c r="H182" s="85">
        <v>380.16</v>
      </c>
      <c r="I182" s="83">
        <v>0</v>
      </c>
      <c r="J182" s="85">
        <v>380.16</v>
      </c>
      <c r="K182" s="83">
        <v>0</v>
      </c>
      <c r="L182" s="83">
        <v>0</v>
      </c>
      <c r="M182" s="83">
        <v>0</v>
      </c>
      <c r="N182" s="83">
        <v>0</v>
      </c>
      <c r="O182" s="83">
        <v>380.16</v>
      </c>
      <c r="P182" s="83">
        <v>0</v>
      </c>
      <c r="Q182" s="95" t="s">
        <v>346</v>
      </c>
    </row>
    <row r="183" spans="1:17" ht="78.400000000000006" customHeight="1">
      <c r="A183" s="82" t="s">
        <v>347</v>
      </c>
      <c r="B183" s="92" t="s">
        <v>348</v>
      </c>
      <c r="C183" s="83">
        <v>0</v>
      </c>
      <c r="D183" s="83">
        <v>0</v>
      </c>
      <c r="E183" s="83">
        <v>0</v>
      </c>
      <c r="F183" s="83">
        <v>0</v>
      </c>
      <c r="G183" s="83">
        <v>0</v>
      </c>
      <c r="H183" s="83">
        <v>0</v>
      </c>
      <c r="I183" s="83">
        <v>0</v>
      </c>
      <c r="J183" s="83">
        <v>0</v>
      </c>
      <c r="K183" s="83">
        <v>0</v>
      </c>
      <c r="L183" s="83">
        <v>0</v>
      </c>
      <c r="M183" s="83">
        <v>0</v>
      </c>
      <c r="N183" s="83">
        <v>0</v>
      </c>
      <c r="O183" s="83">
        <v>0</v>
      </c>
      <c r="P183" s="83">
        <v>0</v>
      </c>
      <c r="Q183" s="40"/>
    </row>
    <row r="184" spans="1:17" ht="108.2" customHeight="1">
      <c r="A184" s="82" t="s">
        <v>39</v>
      </c>
      <c r="B184" s="92" t="s">
        <v>349</v>
      </c>
      <c r="C184" s="83">
        <v>0</v>
      </c>
      <c r="D184" s="83">
        <v>0</v>
      </c>
      <c r="E184" s="83">
        <v>0</v>
      </c>
      <c r="F184" s="83">
        <v>0</v>
      </c>
      <c r="G184" s="83">
        <v>0</v>
      </c>
      <c r="H184" s="83">
        <v>0</v>
      </c>
      <c r="I184" s="83">
        <v>0</v>
      </c>
      <c r="J184" s="83">
        <v>0</v>
      </c>
      <c r="K184" s="83">
        <v>0</v>
      </c>
      <c r="L184" s="83">
        <v>0</v>
      </c>
      <c r="M184" s="83">
        <v>0</v>
      </c>
      <c r="N184" s="83">
        <v>0</v>
      </c>
      <c r="O184" s="83">
        <v>0</v>
      </c>
      <c r="P184" s="83">
        <v>0</v>
      </c>
      <c r="Q184" s="40"/>
    </row>
    <row r="185" spans="1:17">
      <c r="A185" s="82"/>
      <c r="B185" s="100" t="s">
        <v>350</v>
      </c>
      <c r="C185" s="89">
        <f>C176+C177+C178+C179+C181+C182+C183+C184</f>
        <v>480.96000000000004</v>
      </c>
      <c r="D185" s="89">
        <v>0</v>
      </c>
      <c r="E185" s="89">
        <v>0</v>
      </c>
      <c r="F185" s="89">
        <v>0</v>
      </c>
      <c r="G185" s="89">
        <v>0</v>
      </c>
      <c r="H185" s="89">
        <f>H176+H177+H178+H179+H181+H182+H183+H184</f>
        <v>480.96000000000004</v>
      </c>
      <c r="I185" s="89">
        <v>0</v>
      </c>
      <c r="J185" s="89">
        <f>J176+J177+J178+J179+J181+J182+J183+J184</f>
        <v>480.96000000000004</v>
      </c>
      <c r="K185" s="89">
        <v>0</v>
      </c>
      <c r="L185" s="89">
        <v>0</v>
      </c>
      <c r="M185" s="89">
        <v>0</v>
      </c>
      <c r="N185" s="89">
        <v>0</v>
      </c>
      <c r="O185" s="89">
        <f>O176+O177+O178+O179+O181+O182+O183+O184</f>
        <v>480.96000000000004</v>
      </c>
      <c r="P185" s="89">
        <v>0</v>
      </c>
      <c r="Q185" s="40"/>
    </row>
    <row r="186" spans="1:17" ht="55" customHeight="1">
      <c r="A186" s="82"/>
      <c r="B186" s="40"/>
      <c r="C186" s="7" t="s">
        <v>351</v>
      </c>
      <c r="D186" s="7"/>
      <c r="E186" s="7"/>
      <c r="F186" s="7"/>
      <c r="G186" s="7"/>
      <c r="H186" s="7"/>
      <c r="I186" s="7"/>
      <c r="J186" s="7"/>
      <c r="K186" s="7"/>
      <c r="L186" s="7"/>
      <c r="M186" s="7"/>
      <c r="N186" s="7"/>
      <c r="O186" s="7"/>
      <c r="P186" s="7"/>
      <c r="Q186" s="40"/>
    </row>
    <row r="187" spans="1:17" ht="74.650000000000006" customHeight="1">
      <c r="A187" s="82" t="s">
        <v>56</v>
      </c>
      <c r="B187" s="87" t="s">
        <v>352</v>
      </c>
      <c r="C187" s="83">
        <v>0</v>
      </c>
      <c r="D187" s="83">
        <v>0</v>
      </c>
      <c r="E187" s="83">
        <v>0</v>
      </c>
      <c r="F187" s="83">
        <v>0</v>
      </c>
      <c r="G187" s="83">
        <v>0</v>
      </c>
      <c r="H187" s="83">
        <v>0</v>
      </c>
      <c r="I187" s="83">
        <v>0</v>
      </c>
      <c r="J187" s="83">
        <v>0</v>
      </c>
      <c r="K187" s="83">
        <v>0</v>
      </c>
      <c r="L187" s="83">
        <v>0</v>
      </c>
      <c r="M187" s="83">
        <v>0</v>
      </c>
      <c r="N187" s="83">
        <v>0</v>
      </c>
      <c r="O187" s="83">
        <v>0</v>
      </c>
      <c r="P187" s="83">
        <v>0</v>
      </c>
      <c r="Q187" s="40"/>
    </row>
    <row r="188" spans="1:17" ht="104.4" customHeight="1">
      <c r="A188" s="82" t="s">
        <v>59</v>
      </c>
      <c r="B188" s="87" t="s">
        <v>353</v>
      </c>
      <c r="C188" s="83">
        <v>0</v>
      </c>
      <c r="D188" s="83">
        <v>0</v>
      </c>
      <c r="E188" s="83">
        <v>0</v>
      </c>
      <c r="F188" s="83">
        <v>0</v>
      </c>
      <c r="G188" s="83">
        <v>0</v>
      </c>
      <c r="H188" s="83">
        <v>0</v>
      </c>
      <c r="I188" s="83">
        <v>0</v>
      </c>
      <c r="J188" s="83">
        <v>0</v>
      </c>
      <c r="K188" s="83">
        <v>0</v>
      </c>
      <c r="L188" s="83">
        <v>0</v>
      </c>
      <c r="M188" s="83">
        <v>0</v>
      </c>
      <c r="N188" s="83">
        <v>0</v>
      </c>
      <c r="O188" s="83">
        <v>0</v>
      </c>
      <c r="P188" s="83">
        <v>0</v>
      </c>
      <c r="Q188" s="40"/>
    </row>
    <row r="189" spans="1:17" ht="77.400000000000006" customHeight="1">
      <c r="A189" s="82" t="s">
        <v>61</v>
      </c>
      <c r="B189" s="87" t="s">
        <v>354</v>
      </c>
      <c r="C189" s="83">
        <v>0</v>
      </c>
      <c r="D189" s="83">
        <v>0</v>
      </c>
      <c r="E189" s="83">
        <v>0</v>
      </c>
      <c r="F189" s="83">
        <v>0</v>
      </c>
      <c r="G189" s="83">
        <v>0</v>
      </c>
      <c r="H189" s="83">
        <v>0</v>
      </c>
      <c r="I189" s="83">
        <v>0</v>
      </c>
      <c r="J189" s="83">
        <v>0</v>
      </c>
      <c r="K189" s="83">
        <v>0</v>
      </c>
      <c r="L189" s="83">
        <v>0</v>
      </c>
      <c r="M189" s="83">
        <v>0</v>
      </c>
      <c r="N189" s="83">
        <v>0</v>
      </c>
      <c r="O189" s="83">
        <v>0</v>
      </c>
      <c r="P189" s="83">
        <v>0</v>
      </c>
      <c r="Q189" s="40"/>
    </row>
    <row r="190" spans="1:17" ht="54.2" customHeight="1">
      <c r="A190" s="82" t="s">
        <v>195</v>
      </c>
      <c r="B190" s="87" t="s">
        <v>355</v>
      </c>
      <c r="C190" s="83">
        <v>0</v>
      </c>
      <c r="D190" s="83">
        <v>0</v>
      </c>
      <c r="E190" s="83">
        <v>0</v>
      </c>
      <c r="F190" s="83">
        <v>0</v>
      </c>
      <c r="G190" s="83">
        <v>0</v>
      </c>
      <c r="H190" s="83">
        <v>0</v>
      </c>
      <c r="I190" s="83">
        <v>0</v>
      </c>
      <c r="J190" s="83">
        <v>0</v>
      </c>
      <c r="K190" s="83">
        <v>0</v>
      </c>
      <c r="L190" s="83">
        <v>0</v>
      </c>
      <c r="M190" s="83">
        <v>0</v>
      </c>
      <c r="N190" s="83">
        <v>0</v>
      </c>
      <c r="O190" s="83">
        <v>0</v>
      </c>
      <c r="P190" s="83">
        <v>0</v>
      </c>
      <c r="Q190" s="40"/>
    </row>
    <row r="191" spans="1:17" ht="90.35">
      <c r="A191" s="82" t="s">
        <v>197</v>
      </c>
      <c r="B191" s="87" t="s">
        <v>356</v>
      </c>
      <c r="C191" s="83">
        <v>0</v>
      </c>
      <c r="D191" s="83">
        <v>0</v>
      </c>
      <c r="E191" s="83">
        <v>0</v>
      </c>
      <c r="F191" s="83">
        <v>0</v>
      </c>
      <c r="G191" s="83">
        <v>0</v>
      </c>
      <c r="H191" s="83">
        <v>0</v>
      </c>
      <c r="I191" s="83">
        <v>0</v>
      </c>
      <c r="J191" s="83">
        <v>0</v>
      </c>
      <c r="K191" s="83">
        <v>0</v>
      </c>
      <c r="L191" s="83">
        <v>0</v>
      </c>
      <c r="M191" s="83">
        <v>0</v>
      </c>
      <c r="N191" s="83">
        <v>0</v>
      </c>
      <c r="O191" s="83">
        <v>0</v>
      </c>
      <c r="P191" s="83">
        <v>0</v>
      </c>
      <c r="Q191" s="40"/>
    </row>
    <row r="192" spans="1:17" ht="105.4" customHeight="1">
      <c r="A192" s="82" t="s">
        <v>199</v>
      </c>
      <c r="B192" s="87" t="s">
        <v>357</v>
      </c>
      <c r="C192" s="83">
        <v>0</v>
      </c>
      <c r="D192" s="83">
        <v>0</v>
      </c>
      <c r="E192" s="83">
        <v>0</v>
      </c>
      <c r="F192" s="83">
        <v>0</v>
      </c>
      <c r="G192" s="83">
        <v>0</v>
      </c>
      <c r="H192" s="83">
        <v>0</v>
      </c>
      <c r="I192" s="83">
        <v>0</v>
      </c>
      <c r="J192" s="83">
        <v>0</v>
      </c>
      <c r="K192" s="83">
        <v>0</v>
      </c>
      <c r="L192" s="83">
        <v>0</v>
      </c>
      <c r="M192" s="83">
        <v>0</v>
      </c>
      <c r="N192" s="83">
        <v>0</v>
      </c>
      <c r="O192" s="83">
        <v>0</v>
      </c>
      <c r="P192" s="83">
        <v>0</v>
      </c>
      <c r="Q192" s="40"/>
    </row>
    <row r="193" spans="1:17">
      <c r="A193" s="82"/>
      <c r="B193" s="91" t="s">
        <v>358</v>
      </c>
      <c r="C193" s="89">
        <v>0</v>
      </c>
      <c r="D193" s="89">
        <v>0</v>
      </c>
      <c r="E193" s="89">
        <v>0</v>
      </c>
      <c r="F193" s="89">
        <v>0</v>
      </c>
      <c r="G193" s="89">
        <v>0</v>
      </c>
      <c r="H193" s="89">
        <v>0</v>
      </c>
      <c r="I193" s="89">
        <v>0</v>
      </c>
      <c r="J193" s="89">
        <v>0</v>
      </c>
      <c r="K193" s="89">
        <v>0</v>
      </c>
      <c r="L193" s="89">
        <v>0</v>
      </c>
      <c r="M193" s="89">
        <v>0</v>
      </c>
      <c r="N193" s="89">
        <v>0</v>
      </c>
      <c r="O193" s="89">
        <v>0</v>
      </c>
      <c r="P193" s="89">
        <v>0</v>
      </c>
      <c r="Q193" s="91"/>
    </row>
    <row r="194" spans="1:17" ht="56.95" customHeight="1">
      <c r="A194" s="82"/>
      <c r="B194" s="40"/>
      <c r="C194" s="7" t="s">
        <v>359</v>
      </c>
      <c r="D194" s="7"/>
      <c r="E194" s="7"/>
      <c r="F194" s="7"/>
      <c r="G194" s="7"/>
      <c r="H194" s="7"/>
      <c r="I194" s="7"/>
      <c r="J194" s="7"/>
      <c r="K194" s="7"/>
      <c r="L194" s="7"/>
      <c r="M194" s="7"/>
      <c r="N194" s="7"/>
      <c r="O194" s="7"/>
      <c r="P194" s="7"/>
      <c r="Q194" s="40"/>
    </row>
    <row r="195" spans="1:17" ht="82" customHeight="1">
      <c r="A195" s="82" t="s">
        <v>65</v>
      </c>
      <c r="B195" s="87" t="s">
        <v>360</v>
      </c>
      <c r="C195" s="83">
        <v>0</v>
      </c>
      <c r="D195" s="83">
        <v>0</v>
      </c>
      <c r="E195" s="83">
        <v>0</v>
      </c>
      <c r="F195" s="83">
        <v>0</v>
      </c>
      <c r="G195" s="83">
        <v>0</v>
      </c>
      <c r="H195" s="83">
        <v>0</v>
      </c>
      <c r="I195" s="83">
        <v>0</v>
      </c>
      <c r="J195" s="83">
        <v>0</v>
      </c>
      <c r="K195" s="83">
        <v>0</v>
      </c>
      <c r="L195" s="83">
        <v>0</v>
      </c>
      <c r="M195" s="83">
        <v>0</v>
      </c>
      <c r="N195" s="83">
        <v>0</v>
      </c>
      <c r="O195" s="83">
        <v>0</v>
      </c>
      <c r="P195" s="83">
        <v>0</v>
      </c>
      <c r="Q195" s="40"/>
    </row>
    <row r="196" spans="1:17" ht="64.349999999999994" customHeight="1">
      <c r="A196" s="82" t="s">
        <v>67</v>
      </c>
      <c r="B196" s="87" t="s">
        <v>361</v>
      </c>
      <c r="C196" s="83">
        <v>0</v>
      </c>
      <c r="D196" s="83">
        <v>0</v>
      </c>
      <c r="E196" s="83">
        <v>0</v>
      </c>
      <c r="F196" s="83">
        <v>0</v>
      </c>
      <c r="G196" s="83">
        <v>0</v>
      </c>
      <c r="H196" s="83">
        <v>0</v>
      </c>
      <c r="I196" s="83">
        <v>0</v>
      </c>
      <c r="J196" s="83">
        <v>0</v>
      </c>
      <c r="K196" s="83">
        <v>0</v>
      </c>
      <c r="L196" s="83">
        <v>0</v>
      </c>
      <c r="M196" s="83">
        <v>0</v>
      </c>
      <c r="N196" s="83">
        <v>0</v>
      </c>
      <c r="O196" s="83">
        <v>0</v>
      </c>
      <c r="P196" s="83">
        <v>0</v>
      </c>
      <c r="Q196" s="40"/>
    </row>
    <row r="197" spans="1:17" ht="54.2" customHeight="1">
      <c r="A197" s="82" t="s">
        <v>97</v>
      </c>
      <c r="B197" s="87" t="s">
        <v>362</v>
      </c>
      <c r="C197" s="83">
        <v>0</v>
      </c>
      <c r="D197" s="83">
        <v>0</v>
      </c>
      <c r="E197" s="83">
        <v>0</v>
      </c>
      <c r="F197" s="83">
        <v>0</v>
      </c>
      <c r="G197" s="83">
        <v>0</v>
      </c>
      <c r="H197" s="83">
        <v>0</v>
      </c>
      <c r="I197" s="83">
        <v>0</v>
      </c>
      <c r="J197" s="83">
        <v>0</v>
      </c>
      <c r="K197" s="83">
        <v>0</v>
      </c>
      <c r="L197" s="83">
        <v>0</v>
      </c>
      <c r="M197" s="83">
        <v>0</v>
      </c>
      <c r="N197" s="83">
        <v>0</v>
      </c>
      <c r="O197" s="83">
        <v>0</v>
      </c>
      <c r="P197" s="83">
        <v>0</v>
      </c>
      <c r="Q197" s="40"/>
    </row>
    <row r="198" spans="1:17" ht="56.95" customHeight="1">
      <c r="A198" s="82" t="s">
        <v>108</v>
      </c>
      <c r="B198" s="87" t="s">
        <v>363</v>
      </c>
      <c r="C198" s="83">
        <v>0</v>
      </c>
      <c r="D198" s="83">
        <v>0</v>
      </c>
      <c r="E198" s="83">
        <v>0</v>
      </c>
      <c r="F198" s="83">
        <v>0</v>
      </c>
      <c r="G198" s="83">
        <v>0</v>
      </c>
      <c r="H198" s="83">
        <v>0</v>
      </c>
      <c r="I198" s="83">
        <v>0</v>
      </c>
      <c r="J198" s="83">
        <v>0</v>
      </c>
      <c r="K198" s="83">
        <v>0</v>
      </c>
      <c r="L198" s="83">
        <v>0</v>
      </c>
      <c r="M198" s="83">
        <v>0</v>
      </c>
      <c r="N198" s="83">
        <v>0</v>
      </c>
      <c r="O198" s="83">
        <v>0</v>
      </c>
      <c r="P198" s="83">
        <v>0</v>
      </c>
      <c r="Q198" s="40"/>
    </row>
    <row r="199" spans="1:17" ht="69.05" customHeight="1">
      <c r="A199" s="82" t="s">
        <v>115</v>
      </c>
      <c r="B199" s="87" t="s">
        <v>364</v>
      </c>
      <c r="C199" s="83">
        <v>0</v>
      </c>
      <c r="D199" s="83">
        <v>0</v>
      </c>
      <c r="E199" s="83">
        <v>0</v>
      </c>
      <c r="F199" s="83">
        <v>0</v>
      </c>
      <c r="G199" s="83">
        <v>0</v>
      </c>
      <c r="H199" s="83">
        <v>0</v>
      </c>
      <c r="I199" s="83">
        <v>0</v>
      </c>
      <c r="J199" s="83">
        <v>0</v>
      </c>
      <c r="K199" s="83">
        <v>0</v>
      </c>
      <c r="L199" s="83">
        <v>0</v>
      </c>
      <c r="M199" s="83">
        <v>0</v>
      </c>
      <c r="N199" s="83">
        <v>0</v>
      </c>
      <c r="O199" s="83">
        <v>0</v>
      </c>
      <c r="P199" s="83">
        <v>0</v>
      </c>
      <c r="Q199" s="40"/>
    </row>
    <row r="200" spans="1:17" ht="75.3">
      <c r="A200" s="82" t="s">
        <v>365</v>
      </c>
      <c r="B200" s="87" t="s">
        <v>366</v>
      </c>
      <c r="C200" s="83">
        <v>0</v>
      </c>
      <c r="D200" s="83">
        <v>0</v>
      </c>
      <c r="E200" s="83">
        <v>0</v>
      </c>
      <c r="F200" s="83">
        <v>0</v>
      </c>
      <c r="G200" s="83">
        <v>0</v>
      </c>
      <c r="H200" s="83">
        <v>0</v>
      </c>
      <c r="I200" s="83">
        <v>0</v>
      </c>
      <c r="J200" s="83">
        <v>0</v>
      </c>
      <c r="K200" s="83">
        <v>0</v>
      </c>
      <c r="L200" s="83">
        <v>0</v>
      </c>
      <c r="M200" s="83">
        <v>0</v>
      </c>
      <c r="N200" s="83">
        <v>0</v>
      </c>
      <c r="O200" s="83">
        <v>0</v>
      </c>
      <c r="P200" s="83">
        <v>0</v>
      </c>
      <c r="Q200" s="40"/>
    </row>
    <row r="201" spans="1:17" ht="105.4">
      <c r="A201" s="82" t="s">
        <v>367</v>
      </c>
      <c r="B201" s="87" t="s">
        <v>368</v>
      </c>
      <c r="C201" s="83">
        <v>0</v>
      </c>
      <c r="D201" s="83">
        <v>0</v>
      </c>
      <c r="E201" s="83">
        <v>0</v>
      </c>
      <c r="F201" s="83">
        <v>0</v>
      </c>
      <c r="G201" s="83">
        <v>0</v>
      </c>
      <c r="H201" s="83">
        <v>0</v>
      </c>
      <c r="I201" s="83">
        <v>0</v>
      </c>
      <c r="J201" s="83">
        <v>0</v>
      </c>
      <c r="K201" s="83">
        <v>0</v>
      </c>
      <c r="L201" s="83">
        <v>0</v>
      </c>
      <c r="M201" s="83">
        <v>0</v>
      </c>
      <c r="N201" s="83">
        <v>0</v>
      </c>
      <c r="O201" s="83">
        <v>0</v>
      </c>
      <c r="P201" s="83">
        <v>0</v>
      </c>
      <c r="Q201" s="40"/>
    </row>
    <row r="202" spans="1:17" ht="64.349999999999994" customHeight="1">
      <c r="A202" s="82" t="s">
        <v>369</v>
      </c>
      <c r="B202" s="95" t="s">
        <v>370</v>
      </c>
      <c r="C202" s="83">
        <v>0</v>
      </c>
      <c r="D202" s="83">
        <v>0</v>
      </c>
      <c r="E202" s="83">
        <v>0</v>
      </c>
      <c r="F202" s="83">
        <v>0</v>
      </c>
      <c r="G202" s="83">
        <v>0</v>
      </c>
      <c r="H202" s="83">
        <v>0</v>
      </c>
      <c r="I202" s="83">
        <v>0</v>
      </c>
      <c r="J202" s="83">
        <v>0</v>
      </c>
      <c r="K202" s="83">
        <v>0</v>
      </c>
      <c r="L202" s="83">
        <v>0</v>
      </c>
      <c r="M202" s="83">
        <v>0</v>
      </c>
      <c r="N202" s="83">
        <v>0</v>
      </c>
      <c r="O202" s="83">
        <v>0</v>
      </c>
      <c r="P202" s="83">
        <v>0</v>
      </c>
      <c r="Q202" s="40"/>
    </row>
    <row r="203" spans="1:17" ht="22.45" customHeight="1">
      <c r="A203" s="82" t="s">
        <v>371</v>
      </c>
      <c r="B203" s="95" t="s">
        <v>372</v>
      </c>
      <c r="C203" s="83">
        <v>0</v>
      </c>
      <c r="D203" s="83">
        <v>0</v>
      </c>
      <c r="E203" s="83">
        <v>0</v>
      </c>
      <c r="F203" s="83">
        <v>0</v>
      </c>
      <c r="G203" s="83">
        <v>0</v>
      </c>
      <c r="H203" s="83">
        <v>0</v>
      </c>
      <c r="I203" s="83">
        <v>0</v>
      </c>
      <c r="J203" s="83">
        <v>0</v>
      </c>
      <c r="K203" s="83">
        <v>0</v>
      </c>
      <c r="L203" s="83">
        <v>0</v>
      </c>
      <c r="M203" s="83">
        <v>0</v>
      </c>
      <c r="N203" s="83">
        <v>0</v>
      </c>
      <c r="O203" s="83">
        <v>0</v>
      </c>
      <c r="P203" s="83">
        <v>0</v>
      </c>
      <c r="Q203" s="40"/>
    </row>
    <row r="204" spans="1:17" ht="110.95" customHeight="1">
      <c r="A204" s="82" t="s">
        <v>373</v>
      </c>
      <c r="B204" s="95" t="s">
        <v>374</v>
      </c>
      <c r="C204" s="83">
        <v>0</v>
      </c>
      <c r="D204" s="83">
        <v>0</v>
      </c>
      <c r="E204" s="83">
        <v>0</v>
      </c>
      <c r="F204" s="83">
        <v>0</v>
      </c>
      <c r="G204" s="83">
        <v>0</v>
      </c>
      <c r="H204" s="83">
        <v>0</v>
      </c>
      <c r="I204" s="83">
        <v>0</v>
      </c>
      <c r="J204" s="83">
        <v>0</v>
      </c>
      <c r="K204" s="83">
        <v>0</v>
      </c>
      <c r="L204" s="83">
        <v>0</v>
      </c>
      <c r="M204" s="83">
        <v>0</v>
      </c>
      <c r="N204" s="83">
        <v>0</v>
      </c>
      <c r="O204" s="83">
        <v>0</v>
      </c>
      <c r="P204" s="83">
        <v>0</v>
      </c>
      <c r="Q204" s="40"/>
    </row>
    <row r="205" spans="1:17" ht="66.3" customHeight="1">
      <c r="A205" s="82" t="s">
        <v>375</v>
      </c>
      <c r="B205" s="104" t="s">
        <v>376</v>
      </c>
      <c r="C205" s="83">
        <v>0</v>
      </c>
      <c r="D205" s="83">
        <v>0</v>
      </c>
      <c r="E205" s="83">
        <v>0</v>
      </c>
      <c r="F205" s="83">
        <v>0</v>
      </c>
      <c r="G205" s="83">
        <v>0</v>
      </c>
      <c r="H205" s="83">
        <v>0</v>
      </c>
      <c r="I205" s="83">
        <v>0</v>
      </c>
      <c r="J205" s="83">
        <v>0</v>
      </c>
      <c r="K205" s="83">
        <v>0</v>
      </c>
      <c r="L205" s="83">
        <v>0</v>
      </c>
      <c r="M205" s="83">
        <v>0</v>
      </c>
      <c r="N205" s="83">
        <v>0</v>
      </c>
      <c r="O205" s="83">
        <v>0</v>
      </c>
      <c r="P205" s="83">
        <v>0</v>
      </c>
      <c r="Q205" s="40"/>
    </row>
    <row r="206" spans="1:17" ht="63.35" customHeight="1">
      <c r="A206" s="82" t="s">
        <v>377</v>
      </c>
      <c r="B206" s="104" t="s">
        <v>378</v>
      </c>
      <c r="C206" s="85">
        <v>97.234999999999999</v>
      </c>
      <c r="D206" s="83">
        <v>0</v>
      </c>
      <c r="E206" s="83">
        <v>0</v>
      </c>
      <c r="F206" s="83">
        <v>0</v>
      </c>
      <c r="G206" s="83">
        <v>0</v>
      </c>
      <c r="H206" s="85">
        <v>97.234999999999999</v>
      </c>
      <c r="I206" s="83">
        <v>0</v>
      </c>
      <c r="J206" s="85">
        <v>97.234999999999999</v>
      </c>
      <c r="K206" s="83">
        <v>0</v>
      </c>
      <c r="L206" s="83">
        <v>0</v>
      </c>
      <c r="M206" s="83">
        <v>0</v>
      </c>
      <c r="N206" s="83">
        <v>0</v>
      </c>
      <c r="O206" s="85">
        <v>97.234999999999999</v>
      </c>
      <c r="P206" s="83">
        <v>0</v>
      </c>
      <c r="Q206" s="95" t="s">
        <v>379</v>
      </c>
    </row>
    <row r="207" spans="1:17" ht="61.55" customHeight="1">
      <c r="A207" s="82" t="s">
        <v>380</v>
      </c>
      <c r="B207" s="87" t="s">
        <v>381</v>
      </c>
      <c r="C207" s="83">
        <v>0</v>
      </c>
      <c r="D207" s="83">
        <v>0</v>
      </c>
      <c r="E207" s="83">
        <v>0</v>
      </c>
      <c r="F207" s="83">
        <v>0</v>
      </c>
      <c r="G207" s="83">
        <v>0</v>
      </c>
      <c r="H207" s="83">
        <v>0</v>
      </c>
      <c r="I207" s="83">
        <v>0</v>
      </c>
      <c r="J207" s="83">
        <v>0</v>
      </c>
      <c r="K207" s="83">
        <v>0</v>
      </c>
      <c r="L207" s="83">
        <v>0</v>
      </c>
      <c r="M207" s="83">
        <v>0</v>
      </c>
      <c r="N207" s="83">
        <v>0</v>
      </c>
      <c r="O207" s="83">
        <v>0</v>
      </c>
      <c r="P207" s="83">
        <v>0</v>
      </c>
      <c r="Q207" s="40"/>
    </row>
    <row r="208" spans="1:17" ht="39.15" customHeight="1">
      <c r="A208" s="82" t="s">
        <v>382</v>
      </c>
      <c r="B208" s="87" t="s">
        <v>383</v>
      </c>
      <c r="C208" s="83">
        <v>0</v>
      </c>
      <c r="D208" s="83">
        <v>0</v>
      </c>
      <c r="E208" s="83">
        <v>0</v>
      </c>
      <c r="F208" s="83">
        <v>0</v>
      </c>
      <c r="G208" s="83">
        <v>0</v>
      </c>
      <c r="H208" s="83">
        <v>0</v>
      </c>
      <c r="I208" s="83">
        <v>0</v>
      </c>
      <c r="J208" s="83">
        <v>0</v>
      </c>
      <c r="K208" s="83">
        <v>0</v>
      </c>
      <c r="L208" s="83">
        <v>0</v>
      </c>
      <c r="M208" s="83">
        <v>0</v>
      </c>
      <c r="N208" s="83">
        <v>0</v>
      </c>
      <c r="O208" s="83">
        <v>0</v>
      </c>
      <c r="P208" s="83">
        <v>0</v>
      </c>
      <c r="Q208" s="40"/>
    </row>
    <row r="209" spans="1:17" ht="51.4" customHeight="1">
      <c r="A209" s="82" t="s">
        <v>384</v>
      </c>
      <c r="B209" s="87" t="s">
        <v>385</v>
      </c>
      <c r="C209" s="83">
        <v>0</v>
      </c>
      <c r="D209" s="83">
        <v>0</v>
      </c>
      <c r="E209" s="83">
        <v>0</v>
      </c>
      <c r="F209" s="83">
        <v>0</v>
      </c>
      <c r="G209" s="83">
        <v>0</v>
      </c>
      <c r="H209" s="83">
        <v>0</v>
      </c>
      <c r="I209" s="83">
        <v>0</v>
      </c>
      <c r="J209" s="83">
        <v>0</v>
      </c>
      <c r="K209" s="83">
        <v>0</v>
      </c>
      <c r="L209" s="83">
        <v>0</v>
      </c>
      <c r="M209" s="83">
        <v>0</v>
      </c>
      <c r="N209" s="83">
        <v>0</v>
      </c>
      <c r="O209" s="83">
        <v>0</v>
      </c>
      <c r="P209" s="83">
        <v>0</v>
      </c>
      <c r="Q209" s="40"/>
    </row>
    <row r="210" spans="1:17" ht="64.349999999999994" customHeight="1">
      <c r="A210" s="82" t="s">
        <v>386</v>
      </c>
      <c r="B210" s="101" t="s">
        <v>387</v>
      </c>
      <c r="C210" s="83">
        <v>0</v>
      </c>
      <c r="D210" s="83">
        <v>0</v>
      </c>
      <c r="E210" s="83">
        <v>0</v>
      </c>
      <c r="F210" s="83">
        <v>0</v>
      </c>
      <c r="G210" s="83">
        <v>0</v>
      </c>
      <c r="H210" s="83">
        <v>0</v>
      </c>
      <c r="I210" s="83">
        <v>0</v>
      </c>
      <c r="J210" s="83">
        <v>0</v>
      </c>
      <c r="K210" s="83">
        <v>0</v>
      </c>
      <c r="L210" s="83">
        <v>0</v>
      </c>
      <c r="M210" s="83">
        <v>0</v>
      </c>
      <c r="N210" s="83">
        <v>0</v>
      </c>
      <c r="O210" s="83">
        <v>0</v>
      </c>
      <c r="P210" s="83">
        <v>0</v>
      </c>
      <c r="Q210" s="40"/>
    </row>
    <row r="211" spans="1:17" ht="32.6" customHeight="1">
      <c r="A211" s="82" t="s">
        <v>388</v>
      </c>
      <c r="B211" s="101" t="s">
        <v>389</v>
      </c>
      <c r="C211" s="85">
        <v>3.48</v>
      </c>
      <c r="D211" s="83">
        <v>0</v>
      </c>
      <c r="E211" s="83">
        <v>0</v>
      </c>
      <c r="F211" s="83">
        <v>0</v>
      </c>
      <c r="G211" s="83">
        <v>0</v>
      </c>
      <c r="H211" s="85">
        <v>3.48</v>
      </c>
      <c r="I211" s="83">
        <v>0</v>
      </c>
      <c r="J211" s="85">
        <v>3.48</v>
      </c>
      <c r="K211" s="83">
        <v>0</v>
      </c>
      <c r="L211" s="83">
        <v>0</v>
      </c>
      <c r="M211" s="83">
        <v>0</v>
      </c>
      <c r="N211" s="83">
        <v>0</v>
      </c>
      <c r="O211" s="85">
        <v>3.48</v>
      </c>
      <c r="P211" s="83">
        <v>0</v>
      </c>
      <c r="Q211" s="92" t="s">
        <v>390</v>
      </c>
    </row>
    <row r="212" spans="1:17" ht="148.25" customHeight="1">
      <c r="A212" s="82" t="s">
        <v>391</v>
      </c>
      <c r="B212" s="87" t="s">
        <v>392</v>
      </c>
      <c r="C212" s="83">
        <v>0</v>
      </c>
      <c r="D212" s="83">
        <v>0</v>
      </c>
      <c r="E212" s="83">
        <v>0</v>
      </c>
      <c r="F212" s="83">
        <v>0</v>
      </c>
      <c r="G212" s="83">
        <v>0</v>
      </c>
      <c r="H212" s="83">
        <v>0</v>
      </c>
      <c r="I212" s="83">
        <v>0</v>
      </c>
      <c r="J212" s="83">
        <v>0</v>
      </c>
      <c r="K212" s="83">
        <v>0</v>
      </c>
      <c r="L212" s="83">
        <v>0</v>
      </c>
      <c r="M212" s="83">
        <v>0</v>
      </c>
      <c r="N212" s="83">
        <v>0</v>
      </c>
      <c r="O212" s="83">
        <v>0</v>
      </c>
      <c r="P212" s="83">
        <v>0</v>
      </c>
      <c r="Q212" s="40"/>
    </row>
    <row r="213" spans="1:17" ht="68.099999999999994" customHeight="1">
      <c r="A213" s="82" t="s">
        <v>393</v>
      </c>
      <c r="B213" s="87" t="s">
        <v>394</v>
      </c>
      <c r="C213" s="83">
        <v>0</v>
      </c>
      <c r="D213" s="83">
        <v>0</v>
      </c>
      <c r="E213" s="83">
        <v>0</v>
      </c>
      <c r="F213" s="83">
        <v>0</v>
      </c>
      <c r="G213" s="83">
        <v>0</v>
      </c>
      <c r="H213" s="83">
        <v>0</v>
      </c>
      <c r="I213" s="83">
        <v>0</v>
      </c>
      <c r="J213" s="83">
        <v>0</v>
      </c>
      <c r="K213" s="83">
        <v>0</v>
      </c>
      <c r="L213" s="83">
        <v>0</v>
      </c>
      <c r="M213" s="83">
        <v>0</v>
      </c>
      <c r="N213" s="83">
        <v>0</v>
      </c>
      <c r="O213" s="83">
        <v>0</v>
      </c>
      <c r="P213" s="83">
        <v>0</v>
      </c>
      <c r="Q213" s="40"/>
    </row>
    <row r="214" spans="1:17" ht="62.55" customHeight="1">
      <c r="A214" s="82" t="s">
        <v>395</v>
      </c>
      <c r="B214" s="87" t="s">
        <v>396</v>
      </c>
      <c r="C214" s="83">
        <v>0</v>
      </c>
      <c r="D214" s="83">
        <v>0</v>
      </c>
      <c r="E214" s="83">
        <v>0</v>
      </c>
      <c r="F214" s="83">
        <v>0</v>
      </c>
      <c r="G214" s="83">
        <v>0</v>
      </c>
      <c r="H214" s="83">
        <v>0</v>
      </c>
      <c r="I214" s="83">
        <v>0</v>
      </c>
      <c r="J214" s="83">
        <v>0</v>
      </c>
      <c r="K214" s="83">
        <v>0</v>
      </c>
      <c r="L214" s="83">
        <v>0</v>
      </c>
      <c r="M214" s="83">
        <v>0</v>
      </c>
      <c r="N214" s="83">
        <v>0</v>
      </c>
      <c r="O214" s="83">
        <v>0</v>
      </c>
      <c r="P214" s="83">
        <v>0</v>
      </c>
      <c r="Q214" s="40"/>
    </row>
    <row r="215" spans="1:17" ht="66.3" customHeight="1">
      <c r="A215" s="82" t="s">
        <v>397</v>
      </c>
      <c r="B215" s="87" t="s">
        <v>398</v>
      </c>
      <c r="C215" s="83">
        <v>0</v>
      </c>
      <c r="D215" s="83">
        <v>0</v>
      </c>
      <c r="E215" s="83">
        <v>0</v>
      </c>
      <c r="F215" s="83">
        <v>0</v>
      </c>
      <c r="G215" s="83">
        <v>0</v>
      </c>
      <c r="H215" s="83">
        <v>0</v>
      </c>
      <c r="I215" s="83">
        <v>0</v>
      </c>
      <c r="J215" s="83">
        <v>0</v>
      </c>
      <c r="K215" s="83">
        <v>0</v>
      </c>
      <c r="L215" s="83">
        <v>0</v>
      </c>
      <c r="M215" s="83">
        <v>0</v>
      </c>
      <c r="N215" s="83">
        <v>0</v>
      </c>
      <c r="O215" s="83">
        <v>0</v>
      </c>
      <c r="P215" s="83">
        <v>0</v>
      </c>
      <c r="Q215" s="40"/>
    </row>
    <row r="216" spans="1:17" ht="195.9" customHeight="1">
      <c r="A216" s="105" t="s">
        <v>399</v>
      </c>
      <c r="B216" s="87" t="s">
        <v>400</v>
      </c>
      <c r="C216" s="83">
        <v>0</v>
      </c>
      <c r="D216" s="83">
        <v>0</v>
      </c>
      <c r="E216" s="83">
        <v>0</v>
      </c>
      <c r="F216" s="83">
        <v>0</v>
      </c>
      <c r="G216" s="83">
        <v>0</v>
      </c>
      <c r="H216" s="83">
        <v>0</v>
      </c>
      <c r="I216" s="83">
        <v>0</v>
      </c>
      <c r="J216" s="83">
        <v>0</v>
      </c>
      <c r="K216" s="83">
        <v>0</v>
      </c>
      <c r="L216" s="83">
        <v>0</v>
      </c>
      <c r="M216" s="83">
        <v>0</v>
      </c>
      <c r="N216" s="83">
        <v>0</v>
      </c>
      <c r="O216" s="83">
        <v>0</v>
      </c>
      <c r="P216" s="83">
        <v>0</v>
      </c>
      <c r="Q216" s="40"/>
    </row>
    <row r="217" spans="1:17" ht="65.3" customHeight="1">
      <c r="A217" s="82" t="s">
        <v>401</v>
      </c>
      <c r="B217" s="87" t="s">
        <v>402</v>
      </c>
      <c r="C217" s="83">
        <v>0</v>
      </c>
      <c r="D217" s="83">
        <v>0</v>
      </c>
      <c r="E217" s="83">
        <v>0</v>
      </c>
      <c r="F217" s="83">
        <v>0</v>
      </c>
      <c r="G217" s="83">
        <v>0</v>
      </c>
      <c r="H217" s="83">
        <v>0</v>
      </c>
      <c r="I217" s="83">
        <v>0</v>
      </c>
      <c r="J217" s="83">
        <v>0</v>
      </c>
      <c r="K217" s="83">
        <v>0</v>
      </c>
      <c r="L217" s="83">
        <v>0</v>
      </c>
      <c r="M217" s="83">
        <v>0</v>
      </c>
      <c r="N217" s="83">
        <v>0</v>
      </c>
      <c r="O217" s="83">
        <v>0</v>
      </c>
      <c r="P217" s="83">
        <v>0</v>
      </c>
      <c r="Q217" s="40"/>
    </row>
    <row r="218" spans="1:17" ht="61.55" customHeight="1">
      <c r="A218" s="82" t="s">
        <v>403</v>
      </c>
      <c r="B218" s="87" t="s">
        <v>404</v>
      </c>
      <c r="C218" s="83">
        <v>0</v>
      </c>
      <c r="D218" s="83">
        <v>0</v>
      </c>
      <c r="E218" s="83">
        <v>0</v>
      </c>
      <c r="F218" s="83">
        <v>0</v>
      </c>
      <c r="G218" s="83">
        <v>0</v>
      </c>
      <c r="H218" s="83">
        <v>0</v>
      </c>
      <c r="I218" s="83">
        <v>0</v>
      </c>
      <c r="J218" s="83">
        <v>0</v>
      </c>
      <c r="K218" s="83">
        <v>0</v>
      </c>
      <c r="L218" s="83">
        <v>0</v>
      </c>
      <c r="M218" s="83">
        <v>0</v>
      </c>
      <c r="N218" s="83">
        <v>0</v>
      </c>
      <c r="O218" s="83">
        <v>0</v>
      </c>
      <c r="P218" s="83">
        <v>0</v>
      </c>
      <c r="Q218" s="40"/>
    </row>
    <row r="219" spans="1:17" ht="63.35" customHeight="1">
      <c r="A219" s="82" t="s">
        <v>405</v>
      </c>
      <c r="B219" s="87" t="s">
        <v>406</v>
      </c>
      <c r="C219" s="83">
        <v>0</v>
      </c>
      <c r="D219" s="83">
        <v>0</v>
      </c>
      <c r="E219" s="83">
        <v>0</v>
      </c>
      <c r="F219" s="83">
        <v>0</v>
      </c>
      <c r="G219" s="83">
        <v>0</v>
      </c>
      <c r="H219" s="83">
        <v>0</v>
      </c>
      <c r="I219" s="83">
        <v>0</v>
      </c>
      <c r="J219" s="83">
        <v>0</v>
      </c>
      <c r="K219" s="83">
        <v>0</v>
      </c>
      <c r="L219" s="83">
        <v>0</v>
      </c>
      <c r="M219" s="83">
        <v>0</v>
      </c>
      <c r="N219" s="83">
        <v>0</v>
      </c>
      <c r="O219" s="83">
        <v>0</v>
      </c>
      <c r="P219" s="83">
        <v>0</v>
      </c>
      <c r="Q219" s="40"/>
    </row>
    <row r="220" spans="1:17" ht="65.3" customHeight="1">
      <c r="A220" s="82" t="s">
        <v>407</v>
      </c>
      <c r="B220" s="87" t="s">
        <v>408</v>
      </c>
      <c r="C220" s="83">
        <v>0</v>
      </c>
      <c r="D220" s="83">
        <v>0</v>
      </c>
      <c r="E220" s="83">
        <v>0</v>
      </c>
      <c r="F220" s="83">
        <v>0</v>
      </c>
      <c r="G220" s="83">
        <v>0</v>
      </c>
      <c r="H220" s="83">
        <v>0</v>
      </c>
      <c r="I220" s="83">
        <v>0</v>
      </c>
      <c r="J220" s="83">
        <v>0</v>
      </c>
      <c r="K220" s="83">
        <v>0</v>
      </c>
      <c r="L220" s="83">
        <v>0</v>
      </c>
      <c r="M220" s="83">
        <v>0</v>
      </c>
      <c r="N220" s="83">
        <v>0</v>
      </c>
      <c r="O220" s="83">
        <v>0</v>
      </c>
      <c r="P220" s="83">
        <v>0</v>
      </c>
      <c r="Q220" s="40"/>
    </row>
    <row r="221" spans="1:17" ht="49.45" customHeight="1">
      <c r="A221" s="82" t="s">
        <v>409</v>
      </c>
      <c r="B221" s="87" t="s">
        <v>410</v>
      </c>
      <c r="C221" s="83">
        <v>0</v>
      </c>
      <c r="D221" s="83">
        <v>0</v>
      </c>
      <c r="E221" s="83">
        <v>0</v>
      </c>
      <c r="F221" s="83">
        <v>0</v>
      </c>
      <c r="G221" s="83">
        <v>0</v>
      </c>
      <c r="H221" s="83">
        <v>0</v>
      </c>
      <c r="I221" s="83">
        <v>0</v>
      </c>
      <c r="J221" s="83">
        <v>0</v>
      </c>
      <c r="K221" s="83">
        <v>0</v>
      </c>
      <c r="L221" s="83">
        <v>0</v>
      </c>
      <c r="M221" s="83">
        <v>0</v>
      </c>
      <c r="N221" s="83">
        <v>0</v>
      </c>
      <c r="O221" s="83">
        <v>0</v>
      </c>
      <c r="P221" s="83">
        <v>0</v>
      </c>
      <c r="Q221" s="40"/>
    </row>
    <row r="222" spans="1:17" ht="104.4" customHeight="1">
      <c r="A222" s="82" t="s">
        <v>411</v>
      </c>
      <c r="B222" s="87" t="s">
        <v>412</v>
      </c>
      <c r="C222" s="83">
        <v>0</v>
      </c>
      <c r="D222" s="83">
        <v>0</v>
      </c>
      <c r="E222" s="83">
        <v>0</v>
      </c>
      <c r="F222" s="83">
        <v>0</v>
      </c>
      <c r="G222" s="83">
        <v>0</v>
      </c>
      <c r="H222" s="83">
        <v>0</v>
      </c>
      <c r="I222" s="83">
        <v>0</v>
      </c>
      <c r="J222" s="83">
        <v>0</v>
      </c>
      <c r="K222" s="83">
        <v>0</v>
      </c>
      <c r="L222" s="83">
        <v>0</v>
      </c>
      <c r="M222" s="83">
        <v>0</v>
      </c>
      <c r="N222" s="83">
        <v>0</v>
      </c>
      <c r="O222" s="83">
        <v>0</v>
      </c>
      <c r="P222" s="83">
        <v>0</v>
      </c>
      <c r="Q222" s="40"/>
    </row>
    <row r="223" spans="1:17" ht="59.75" customHeight="1">
      <c r="A223" s="82" t="s">
        <v>413</v>
      </c>
      <c r="B223" s="87" t="s">
        <v>414</v>
      </c>
      <c r="C223" s="83">
        <v>0</v>
      </c>
      <c r="D223" s="83">
        <v>0</v>
      </c>
      <c r="E223" s="83">
        <v>0</v>
      </c>
      <c r="F223" s="83">
        <v>0</v>
      </c>
      <c r="G223" s="83">
        <v>0</v>
      </c>
      <c r="H223" s="83">
        <v>0</v>
      </c>
      <c r="I223" s="83">
        <v>0</v>
      </c>
      <c r="J223" s="83">
        <v>0</v>
      </c>
      <c r="K223" s="83">
        <v>0</v>
      </c>
      <c r="L223" s="83">
        <v>0</v>
      </c>
      <c r="M223" s="83">
        <v>0</v>
      </c>
      <c r="N223" s="83">
        <v>0</v>
      </c>
      <c r="O223" s="83">
        <v>0</v>
      </c>
      <c r="P223" s="83">
        <v>0</v>
      </c>
      <c r="Q223" s="40"/>
    </row>
    <row r="224" spans="1:17" ht="63.35" customHeight="1">
      <c r="A224" s="82" t="s">
        <v>415</v>
      </c>
      <c r="B224" s="87" t="s">
        <v>416</v>
      </c>
      <c r="C224" s="83">
        <v>0</v>
      </c>
      <c r="D224" s="83">
        <v>0</v>
      </c>
      <c r="E224" s="83">
        <v>0</v>
      </c>
      <c r="F224" s="83">
        <v>0</v>
      </c>
      <c r="G224" s="83">
        <v>0</v>
      </c>
      <c r="H224" s="83">
        <v>0</v>
      </c>
      <c r="I224" s="83">
        <v>0</v>
      </c>
      <c r="J224" s="83">
        <v>0</v>
      </c>
      <c r="K224" s="83">
        <v>0</v>
      </c>
      <c r="L224" s="83">
        <v>0</v>
      </c>
      <c r="M224" s="83">
        <v>0</v>
      </c>
      <c r="N224" s="83">
        <v>0</v>
      </c>
      <c r="O224" s="83">
        <v>0</v>
      </c>
      <c r="P224" s="83">
        <v>0</v>
      </c>
      <c r="Q224" s="40"/>
    </row>
    <row r="225" spans="1:17" ht="76.45" customHeight="1">
      <c r="A225" s="82" t="s">
        <v>417</v>
      </c>
      <c r="B225" s="87" t="s">
        <v>418</v>
      </c>
      <c r="C225" s="83">
        <v>0</v>
      </c>
      <c r="D225" s="83">
        <v>0</v>
      </c>
      <c r="E225" s="83">
        <v>0</v>
      </c>
      <c r="F225" s="83">
        <v>0</v>
      </c>
      <c r="G225" s="83">
        <v>0</v>
      </c>
      <c r="H225" s="83">
        <v>0</v>
      </c>
      <c r="I225" s="83">
        <v>0</v>
      </c>
      <c r="J225" s="83">
        <v>0</v>
      </c>
      <c r="K225" s="83">
        <v>0</v>
      </c>
      <c r="L225" s="83">
        <v>0</v>
      </c>
      <c r="M225" s="83">
        <v>0</v>
      </c>
      <c r="N225" s="83">
        <v>0</v>
      </c>
      <c r="O225" s="83">
        <v>0</v>
      </c>
      <c r="P225" s="83">
        <v>0</v>
      </c>
      <c r="Q225" s="40"/>
    </row>
    <row r="226" spans="1:17" ht="36.35" customHeight="1">
      <c r="A226" s="82" t="s">
        <v>419</v>
      </c>
      <c r="B226" s="87" t="s">
        <v>420</v>
      </c>
      <c r="C226" s="83">
        <v>0</v>
      </c>
      <c r="D226" s="83">
        <v>0</v>
      </c>
      <c r="E226" s="83">
        <v>0</v>
      </c>
      <c r="F226" s="83">
        <v>0</v>
      </c>
      <c r="G226" s="83">
        <v>0</v>
      </c>
      <c r="H226" s="83">
        <v>0</v>
      </c>
      <c r="I226" s="83">
        <v>0</v>
      </c>
      <c r="J226" s="83">
        <v>0</v>
      </c>
      <c r="K226" s="83">
        <v>0</v>
      </c>
      <c r="L226" s="83">
        <v>0</v>
      </c>
      <c r="M226" s="83">
        <v>0</v>
      </c>
      <c r="N226" s="83">
        <v>0</v>
      </c>
      <c r="O226" s="83">
        <v>0</v>
      </c>
      <c r="P226" s="83">
        <v>0</v>
      </c>
      <c r="Q226" s="40"/>
    </row>
    <row r="227" spans="1:17" ht="37.35" customHeight="1">
      <c r="A227" s="82" t="s">
        <v>421</v>
      </c>
      <c r="B227" s="87" t="s">
        <v>422</v>
      </c>
      <c r="C227" s="83">
        <v>0</v>
      </c>
      <c r="D227" s="83">
        <v>0</v>
      </c>
      <c r="E227" s="83">
        <v>0</v>
      </c>
      <c r="F227" s="83">
        <v>0</v>
      </c>
      <c r="G227" s="83">
        <v>0</v>
      </c>
      <c r="H227" s="83">
        <v>0</v>
      </c>
      <c r="I227" s="83">
        <v>0</v>
      </c>
      <c r="J227" s="83">
        <v>0</v>
      </c>
      <c r="K227" s="83">
        <v>0</v>
      </c>
      <c r="L227" s="83">
        <v>0</v>
      </c>
      <c r="M227" s="83">
        <v>0</v>
      </c>
      <c r="N227" s="83">
        <v>0</v>
      </c>
      <c r="O227" s="83">
        <v>0</v>
      </c>
      <c r="P227" s="83">
        <v>0</v>
      </c>
      <c r="Q227" s="40"/>
    </row>
    <row r="228" spans="1:17" ht="93.3" customHeight="1">
      <c r="A228" s="82" t="s">
        <v>423</v>
      </c>
      <c r="B228" s="87" t="s">
        <v>424</v>
      </c>
      <c r="C228" s="83">
        <v>0</v>
      </c>
      <c r="D228" s="83">
        <v>0</v>
      </c>
      <c r="E228" s="83">
        <v>0</v>
      </c>
      <c r="F228" s="83">
        <v>0</v>
      </c>
      <c r="G228" s="83">
        <v>0</v>
      </c>
      <c r="H228" s="83">
        <v>0</v>
      </c>
      <c r="I228" s="83">
        <v>0</v>
      </c>
      <c r="J228" s="83">
        <v>0</v>
      </c>
      <c r="K228" s="83">
        <v>0</v>
      </c>
      <c r="L228" s="83">
        <v>0</v>
      </c>
      <c r="M228" s="83">
        <v>0</v>
      </c>
      <c r="N228" s="83">
        <v>0</v>
      </c>
      <c r="O228" s="83">
        <v>0</v>
      </c>
      <c r="P228" s="83">
        <v>0</v>
      </c>
      <c r="Q228" s="40"/>
    </row>
    <row r="229" spans="1:17" ht="104.4" customHeight="1">
      <c r="A229" s="82" t="s">
        <v>425</v>
      </c>
      <c r="B229" s="87" t="s">
        <v>426</v>
      </c>
      <c r="C229" s="83">
        <v>0</v>
      </c>
      <c r="D229" s="83">
        <v>0</v>
      </c>
      <c r="E229" s="83">
        <v>0</v>
      </c>
      <c r="F229" s="83">
        <v>0</v>
      </c>
      <c r="G229" s="83">
        <v>0</v>
      </c>
      <c r="H229" s="83">
        <v>0</v>
      </c>
      <c r="I229" s="83">
        <v>0</v>
      </c>
      <c r="J229" s="83">
        <v>0</v>
      </c>
      <c r="K229" s="83">
        <v>0</v>
      </c>
      <c r="L229" s="83">
        <v>0</v>
      </c>
      <c r="M229" s="83">
        <v>0</v>
      </c>
      <c r="N229" s="83">
        <v>0</v>
      </c>
      <c r="O229" s="83">
        <v>0</v>
      </c>
      <c r="P229" s="83">
        <v>0</v>
      </c>
      <c r="Q229" s="40"/>
    </row>
    <row r="230" spans="1:17" ht="77.400000000000006" customHeight="1">
      <c r="A230" s="82" t="s">
        <v>427</v>
      </c>
      <c r="B230" s="87" t="s">
        <v>428</v>
      </c>
      <c r="C230" s="83">
        <v>0</v>
      </c>
      <c r="D230" s="83">
        <v>0</v>
      </c>
      <c r="E230" s="83">
        <v>0</v>
      </c>
      <c r="F230" s="83">
        <v>0</v>
      </c>
      <c r="G230" s="83">
        <v>0</v>
      </c>
      <c r="H230" s="83">
        <v>0</v>
      </c>
      <c r="I230" s="83">
        <v>0</v>
      </c>
      <c r="J230" s="83">
        <v>0</v>
      </c>
      <c r="K230" s="83">
        <v>0</v>
      </c>
      <c r="L230" s="83">
        <v>0</v>
      </c>
      <c r="M230" s="83">
        <v>0</v>
      </c>
      <c r="N230" s="83">
        <v>0</v>
      </c>
      <c r="O230" s="83">
        <v>0</v>
      </c>
      <c r="P230" s="83">
        <v>0</v>
      </c>
      <c r="Q230" s="40"/>
    </row>
    <row r="231" spans="1:17" ht="45.85">
      <c r="A231" s="82" t="s">
        <v>429</v>
      </c>
      <c r="B231" s="87" t="s">
        <v>430</v>
      </c>
      <c r="C231" s="85">
        <v>99.025000000000006</v>
      </c>
      <c r="D231" s="83">
        <v>0</v>
      </c>
      <c r="E231" s="83">
        <v>0</v>
      </c>
      <c r="F231" s="83">
        <v>0</v>
      </c>
      <c r="G231" s="83">
        <v>0</v>
      </c>
      <c r="H231" s="85">
        <v>99.025000000000006</v>
      </c>
      <c r="I231" s="83">
        <v>0</v>
      </c>
      <c r="J231" s="85">
        <v>99.025000000000006</v>
      </c>
      <c r="K231" s="83">
        <v>0</v>
      </c>
      <c r="L231" s="83">
        <v>0</v>
      </c>
      <c r="M231" s="83">
        <v>0</v>
      </c>
      <c r="N231" s="83">
        <v>0</v>
      </c>
      <c r="O231" s="85">
        <v>99.025000000000006</v>
      </c>
      <c r="P231" s="83">
        <v>0</v>
      </c>
      <c r="Q231" s="28" t="s">
        <v>431</v>
      </c>
    </row>
    <row r="232" spans="1:17">
      <c r="A232" s="82"/>
      <c r="B232" s="91" t="s">
        <v>432</v>
      </c>
      <c r="C232" s="89">
        <f>C195+C196+C197+C198+C199+C200+C201+C202+C203+C204+C205+C206+C207+C208+C209+C210+C211+C212+C213+C214+C215+C216+C217+C218+C219+C220+C221+C222+C223+C224+C225+C226+C227+C228+C229+C230+C231</f>
        <v>199.74</v>
      </c>
      <c r="D232" s="89">
        <v>0</v>
      </c>
      <c r="E232" s="89">
        <v>0</v>
      </c>
      <c r="F232" s="89">
        <v>0</v>
      </c>
      <c r="G232" s="89">
        <v>0</v>
      </c>
      <c r="H232" s="89">
        <f>H195+H196+H197+H198+H199+H200+H201+H202+H203+H204+H205+H206+H207+H208+H209+H210+H211+H212+H213+H214+H215+H216+H217+H218+H219+H220+H221+H222+H223+H224+H225+H226+H227+H228+H229+H230+H231</f>
        <v>199.74</v>
      </c>
      <c r="I232" s="89">
        <v>0</v>
      </c>
      <c r="J232" s="89">
        <f>J195+J196+J197+J198+J199+J200+J201+J202+J203+J204+J205+J206+J207+J208+J209+J210+J211+J212+J213+J214+J215+J216+J217+J218+J219+J220+J221+J222+J223+J224+J225+J226+J227+J228+J229+J230+J231</f>
        <v>199.74</v>
      </c>
      <c r="K232" s="89">
        <v>0</v>
      </c>
      <c r="L232" s="89">
        <v>0</v>
      </c>
      <c r="M232" s="89">
        <v>0</v>
      </c>
      <c r="N232" s="89">
        <v>0</v>
      </c>
      <c r="O232" s="89">
        <f>O195+O196+O197+O198+O199+O200+O201+O202+O203+O204+O205+O206+O207+O208+O209+O210+O211+O212+O213+O214+O215+O216+O217+O218+O219+O220+O221+O222+O223+O224+O225+O226+O227+O228+O229+O230+O231</f>
        <v>199.74</v>
      </c>
      <c r="P232" s="89">
        <v>0</v>
      </c>
      <c r="Q232" s="40"/>
    </row>
    <row r="233" spans="1:17" ht="30.8">
      <c r="A233" s="106"/>
      <c r="B233" s="100" t="s">
        <v>433</v>
      </c>
      <c r="C233" s="89">
        <f>C232+C193+C185</f>
        <v>680.7</v>
      </c>
      <c r="D233" s="89">
        <v>0</v>
      </c>
      <c r="E233" s="89">
        <v>0</v>
      </c>
      <c r="F233" s="89">
        <v>0</v>
      </c>
      <c r="G233" s="89">
        <v>0</v>
      </c>
      <c r="H233" s="89">
        <f>H185+H193+H232</f>
        <v>680.7</v>
      </c>
      <c r="I233" s="89">
        <v>0</v>
      </c>
      <c r="J233" s="89">
        <f>J232+J193+J185</f>
        <v>680.7</v>
      </c>
      <c r="K233" s="89">
        <v>0</v>
      </c>
      <c r="L233" s="89">
        <v>0</v>
      </c>
      <c r="M233" s="89">
        <v>0</v>
      </c>
      <c r="N233" s="89">
        <v>0</v>
      </c>
      <c r="O233" s="89">
        <f>O232+O193+O185</f>
        <v>680.7</v>
      </c>
      <c r="P233" s="89">
        <v>0</v>
      </c>
      <c r="Q233" s="40"/>
    </row>
    <row r="234" spans="1:17">
      <c r="A234" s="82"/>
      <c r="B234" s="100" t="s">
        <v>434</v>
      </c>
      <c r="C234" s="107">
        <f t="shared" ref="C234:P234" si="14">C172+C233</f>
        <v>12060.983700000001</v>
      </c>
      <c r="D234" s="107">
        <f t="shared" si="14"/>
        <v>0</v>
      </c>
      <c r="E234" s="107">
        <f t="shared" si="14"/>
        <v>0</v>
      </c>
      <c r="F234" s="107">
        <f t="shared" si="14"/>
        <v>0</v>
      </c>
      <c r="G234" s="107">
        <f t="shared" si="14"/>
        <v>0</v>
      </c>
      <c r="H234" s="107">
        <f t="shared" si="14"/>
        <v>12060.983700000001</v>
      </c>
      <c r="I234" s="107">
        <f t="shared" si="14"/>
        <v>0</v>
      </c>
      <c r="J234" s="107">
        <f t="shared" si="14"/>
        <v>11216.02547</v>
      </c>
      <c r="K234" s="107">
        <f t="shared" si="14"/>
        <v>0</v>
      </c>
      <c r="L234" s="107">
        <f t="shared" si="14"/>
        <v>0</v>
      </c>
      <c r="M234" s="107">
        <f t="shared" si="14"/>
        <v>0</v>
      </c>
      <c r="N234" s="107">
        <f t="shared" si="14"/>
        <v>0</v>
      </c>
      <c r="O234" s="107">
        <f t="shared" si="14"/>
        <v>11216.02547</v>
      </c>
      <c r="P234" s="107">
        <f t="shared" si="14"/>
        <v>0</v>
      </c>
      <c r="Q234" s="40"/>
    </row>
    <row r="235" spans="1:17">
      <c r="A235" s="82"/>
      <c r="B235" s="40"/>
      <c r="C235" s="40"/>
      <c r="D235" s="40"/>
      <c r="E235" s="40"/>
      <c r="F235" s="40"/>
      <c r="G235" s="40"/>
      <c r="H235" s="40"/>
      <c r="I235" s="40"/>
      <c r="J235" s="40"/>
      <c r="K235" s="40"/>
      <c r="L235" s="40"/>
      <c r="M235" s="40"/>
      <c r="N235" s="40"/>
      <c r="O235" s="40"/>
      <c r="P235" s="40"/>
      <c r="Q235" s="40"/>
    </row>
    <row r="236" spans="1:17" ht="34.549999999999997" customHeight="1">
      <c r="A236" s="19" t="s">
        <v>435</v>
      </c>
      <c r="B236" s="13" t="s">
        <v>436</v>
      </c>
      <c r="C236" s="13"/>
      <c r="D236" s="13"/>
      <c r="E236" s="13"/>
      <c r="F236" s="13"/>
      <c r="G236" s="13"/>
      <c r="H236" s="13"/>
      <c r="I236" s="13"/>
      <c r="J236" s="13"/>
      <c r="K236" s="13"/>
      <c r="L236" s="13"/>
      <c r="M236" s="13"/>
      <c r="N236" s="13"/>
      <c r="O236" s="13"/>
      <c r="P236" s="13"/>
      <c r="Q236" s="40"/>
    </row>
    <row r="237" spans="1:17" ht="27" customHeight="1">
      <c r="A237" s="3" t="s">
        <v>437</v>
      </c>
      <c r="B237" s="3"/>
      <c r="C237" s="3"/>
      <c r="D237" s="3"/>
      <c r="E237" s="3"/>
      <c r="F237" s="3"/>
      <c r="G237" s="3"/>
      <c r="H237" s="3"/>
      <c r="I237" s="3"/>
      <c r="J237" s="3"/>
      <c r="K237" s="3"/>
      <c r="L237" s="3"/>
      <c r="M237" s="3"/>
      <c r="N237" s="3"/>
      <c r="O237" s="3"/>
      <c r="P237" s="3"/>
      <c r="Q237" s="3"/>
    </row>
    <row r="238" spans="1:17" ht="225.85">
      <c r="A238" s="82"/>
      <c r="B238" s="95" t="s">
        <v>438</v>
      </c>
      <c r="C238" s="109">
        <f>D238+E238+H238+I238</f>
        <v>500</v>
      </c>
      <c r="D238" s="95">
        <v>0</v>
      </c>
      <c r="E238" s="110">
        <f>F238+G238</f>
        <v>300</v>
      </c>
      <c r="F238" s="95">
        <v>0</v>
      </c>
      <c r="G238" s="95">
        <v>300</v>
      </c>
      <c r="H238" s="111">
        <v>200</v>
      </c>
      <c r="I238" s="95">
        <v>0</v>
      </c>
      <c r="J238" s="109">
        <f>K238+L238+O238+P238</f>
        <v>480</v>
      </c>
      <c r="K238" s="95">
        <v>0</v>
      </c>
      <c r="L238" s="95">
        <f>M238+N238</f>
        <v>288</v>
      </c>
      <c r="M238" s="95">
        <v>0</v>
      </c>
      <c r="N238" s="95">
        <v>288</v>
      </c>
      <c r="O238" s="111">
        <v>192</v>
      </c>
      <c r="P238" s="95">
        <v>0</v>
      </c>
      <c r="Q238" s="95" t="s">
        <v>439</v>
      </c>
    </row>
    <row r="239" spans="1:17" ht="29" customHeight="1">
      <c r="A239" s="3" t="s">
        <v>440</v>
      </c>
      <c r="B239" s="3"/>
      <c r="C239" s="3"/>
      <c r="D239" s="3"/>
      <c r="E239" s="3"/>
      <c r="F239" s="3"/>
      <c r="G239" s="3"/>
      <c r="H239" s="3"/>
      <c r="I239" s="3"/>
      <c r="J239" s="3"/>
      <c r="K239" s="3"/>
      <c r="L239" s="3"/>
      <c r="M239" s="3"/>
      <c r="N239" s="3"/>
      <c r="O239" s="3"/>
      <c r="P239" s="3"/>
      <c r="Q239" s="3"/>
    </row>
    <row r="240" spans="1:17" ht="60.25">
      <c r="A240" s="82"/>
      <c r="B240" s="95" t="s">
        <v>441</v>
      </c>
      <c r="C240" s="112">
        <f>D240+E240+H240+I240</f>
        <v>4825.1358</v>
      </c>
      <c r="D240" s="95">
        <v>0</v>
      </c>
      <c r="E240" s="95">
        <f>F240+G240</f>
        <v>4171.8270000000002</v>
      </c>
      <c r="F240" s="95">
        <v>0</v>
      </c>
      <c r="G240" s="95">
        <v>4171.8270000000002</v>
      </c>
      <c r="H240" s="112">
        <v>653.30880000000002</v>
      </c>
      <c r="I240" s="95">
        <v>0</v>
      </c>
      <c r="J240" s="112">
        <f>K240+L240+O240+P240</f>
        <v>4423.6624599999996</v>
      </c>
      <c r="K240" s="95">
        <v>0</v>
      </c>
      <c r="L240" s="95">
        <f>M240+N240</f>
        <v>3810</v>
      </c>
      <c r="M240" s="95">
        <v>0</v>
      </c>
      <c r="N240" s="95">
        <v>3810</v>
      </c>
      <c r="O240" s="95">
        <v>613.66246000000001</v>
      </c>
      <c r="P240" s="95">
        <v>0</v>
      </c>
      <c r="Q240" s="95" t="s">
        <v>442</v>
      </c>
    </row>
    <row r="241" spans="1:17" ht="60.25">
      <c r="A241" s="82"/>
      <c r="B241" s="95" t="s">
        <v>443</v>
      </c>
      <c r="C241" s="95">
        <v>799.43494999999996</v>
      </c>
      <c r="D241" s="95">
        <v>0</v>
      </c>
      <c r="E241" s="95">
        <v>0</v>
      </c>
      <c r="F241" s="95">
        <v>0</v>
      </c>
      <c r="G241" s="95">
        <v>0</v>
      </c>
      <c r="H241" s="95">
        <v>799.43494999999996</v>
      </c>
      <c r="I241" s="95">
        <v>0</v>
      </c>
      <c r="J241" s="95">
        <v>799.43494999999996</v>
      </c>
      <c r="K241" s="95">
        <v>0</v>
      </c>
      <c r="L241" s="95">
        <v>0</v>
      </c>
      <c r="M241" s="95">
        <v>0</v>
      </c>
      <c r="N241" s="95">
        <v>0</v>
      </c>
      <c r="O241" s="95">
        <v>799.43494999999996</v>
      </c>
      <c r="P241" s="95">
        <v>0</v>
      </c>
      <c r="Q241" s="95" t="s">
        <v>444</v>
      </c>
    </row>
    <row r="242" spans="1:17">
      <c r="A242" s="82"/>
      <c r="B242" s="95"/>
      <c r="C242" s="95">
        <v>0</v>
      </c>
      <c r="D242" s="95">
        <v>0</v>
      </c>
      <c r="E242" s="95">
        <v>0</v>
      </c>
      <c r="F242" s="95">
        <v>0</v>
      </c>
      <c r="G242" s="95">
        <v>0</v>
      </c>
      <c r="H242" s="111">
        <v>0</v>
      </c>
      <c r="I242" s="95">
        <v>0</v>
      </c>
      <c r="J242" s="95">
        <v>0</v>
      </c>
      <c r="K242" s="95">
        <v>0</v>
      </c>
      <c r="L242" s="95">
        <v>0</v>
      </c>
      <c r="M242" s="95">
        <v>0</v>
      </c>
      <c r="N242" s="95">
        <v>0</v>
      </c>
      <c r="O242" s="95">
        <v>0</v>
      </c>
      <c r="P242" s="95">
        <v>0</v>
      </c>
      <c r="Q242" s="95"/>
    </row>
    <row r="243" spans="1:17" ht="26.2" customHeight="1">
      <c r="A243" s="3" t="s">
        <v>445</v>
      </c>
      <c r="B243" s="3"/>
      <c r="C243" s="3"/>
      <c r="D243" s="3"/>
      <c r="E243" s="3"/>
      <c r="F243" s="3"/>
      <c r="G243" s="3"/>
      <c r="H243" s="3"/>
      <c r="I243" s="3"/>
      <c r="J243" s="3"/>
      <c r="K243" s="3"/>
      <c r="L243" s="3"/>
      <c r="M243" s="3"/>
      <c r="N243" s="3"/>
      <c r="O243" s="3"/>
      <c r="P243" s="3"/>
      <c r="Q243" s="3"/>
    </row>
    <row r="244" spans="1:17" ht="60.25">
      <c r="A244" s="82"/>
      <c r="B244" s="95" t="s">
        <v>446</v>
      </c>
      <c r="C244" s="113">
        <f>D244+E244+H244+I244</f>
        <v>3700.0559999999996</v>
      </c>
      <c r="D244" s="95">
        <v>0</v>
      </c>
      <c r="E244" s="95">
        <f>F244+G244</f>
        <v>1105.0999999999999</v>
      </c>
      <c r="F244" s="95">
        <v>0</v>
      </c>
      <c r="G244" s="95">
        <v>1105.0999999999999</v>
      </c>
      <c r="H244" s="113">
        <v>58.161999999999999</v>
      </c>
      <c r="I244" s="95">
        <v>2536.7939999999999</v>
      </c>
      <c r="J244" s="113">
        <f>K244+L244+O244+P244</f>
        <v>3700.0259999999998</v>
      </c>
      <c r="K244" s="95">
        <v>0</v>
      </c>
      <c r="L244" s="95">
        <f>M244+N244</f>
        <v>1105.07</v>
      </c>
      <c r="M244" s="95">
        <v>0</v>
      </c>
      <c r="N244" s="95">
        <v>1105.07</v>
      </c>
      <c r="O244" s="95">
        <v>58.161999999999999</v>
      </c>
      <c r="P244" s="95">
        <v>2536.7939999999999</v>
      </c>
      <c r="Q244" s="95" t="s">
        <v>447</v>
      </c>
    </row>
    <row r="245" spans="1:17">
      <c r="A245" s="82"/>
      <c r="B245" s="95"/>
      <c r="C245" s="95"/>
      <c r="D245" s="95"/>
      <c r="E245" s="95"/>
      <c r="F245" s="95"/>
      <c r="G245" s="95"/>
      <c r="H245" s="111"/>
      <c r="I245" s="95"/>
      <c r="J245" s="95"/>
      <c r="K245" s="95"/>
      <c r="L245" s="95"/>
      <c r="M245" s="95"/>
      <c r="N245" s="95"/>
      <c r="O245" s="95"/>
      <c r="P245" s="95"/>
      <c r="Q245" s="95"/>
    </row>
    <row r="246" spans="1:17" ht="24.25" customHeight="1">
      <c r="A246" s="3" t="s">
        <v>448</v>
      </c>
      <c r="B246" s="3"/>
      <c r="C246" s="3"/>
      <c r="D246" s="3"/>
      <c r="E246" s="3"/>
      <c r="F246" s="3"/>
      <c r="G246" s="3"/>
      <c r="H246" s="3"/>
      <c r="I246" s="3"/>
      <c r="J246" s="3"/>
      <c r="K246" s="3"/>
      <c r="L246" s="3"/>
      <c r="M246" s="3"/>
      <c r="N246" s="3"/>
      <c r="O246" s="3"/>
      <c r="P246" s="3"/>
      <c r="Q246" s="3"/>
    </row>
    <row r="247" spans="1:17" ht="210.8">
      <c r="A247" s="82"/>
      <c r="B247" s="95" t="s">
        <v>449</v>
      </c>
      <c r="C247" s="111">
        <f>D247+E247+H247+I247</f>
        <v>1050</v>
      </c>
      <c r="D247" s="95">
        <v>0</v>
      </c>
      <c r="E247" s="95">
        <f>F247+G247</f>
        <v>566.5</v>
      </c>
      <c r="F247" s="95">
        <v>0</v>
      </c>
      <c r="G247" s="95">
        <v>566.5</v>
      </c>
      <c r="H247" s="111">
        <v>0</v>
      </c>
      <c r="I247" s="95">
        <v>483.5</v>
      </c>
      <c r="J247" s="95">
        <v>1050</v>
      </c>
      <c r="K247" s="95">
        <v>0</v>
      </c>
      <c r="L247" s="95">
        <v>566.5</v>
      </c>
      <c r="M247" s="95">
        <v>0</v>
      </c>
      <c r="N247" s="95">
        <v>566.5</v>
      </c>
      <c r="O247" s="95">
        <v>0</v>
      </c>
      <c r="P247" s="95">
        <v>483.5</v>
      </c>
      <c r="Q247" s="95"/>
    </row>
    <row r="248" spans="1:17" ht="30.8" customHeight="1">
      <c r="A248" s="3" t="s">
        <v>450</v>
      </c>
      <c r="B248" s="3"/>
      <c r="C248" s="3"/>
      <c r="D248" s="3"/>
      <c r="E248" s="3"/>
      <c r="F248" s="3"/>
      <c r="G248" s="3"/>
      <c r="H248" s="3"/>
      <c r="I248" s="3"/>
      <c r="J248" s="3"/>
      <c r="K248" s="3"/>
      <c r="L248" s="3"/>
      <c r="M248" s="3"/>
      <c r="N248" s="3"/>
      <c r="O248" s="3"/>
      <c r="P248" s="3"/>
      <c r="Q248" s="3"/>
    </row>
    <row r="249" spans="1:17" ht="60.25">
      <c r="A249" s="82"/>
      <c r="B249" s="95" t="s">
        <v>451</v>
      </c>
      <c r="C249" s="114">
        <v>897</v>
      </c>
      <c r="D249" s="95">
        <v>0</v>
      </c>
      <c r="E249" s="115">
        <v>0</v>
      </c>
      <c r="F249" s="95">
        <v>0</v>
      </c>
      <c r="G249" s="95">
        <v>0</v>
      </c>
      <c r="H249" s="114">
        <v>897</v>
      </c>
      <c r="I249" s="95">
        <v>0</v>
      </c>
      <c r="J249" s="95">
        <v>897</v>
      </c>
      <c r="K249" s="95">
        <v>0</v>
      </c>
      <c r="L249" s="95">
        <v>0</v>
      </c>
      <c r="M249" s="95">
        <v>0</v>
      </c>
      <c r="N249" s="95">
        <v>0</v>
      </c>
      <c r="O249" s="95">
        <v>897</v>
      </c>
      <c r="P249" s="95">
        <v>0</v>
      </c>
      <c r="Q249" s="95" t="s">
        <v>452</v>
      </c>
    </row>
    <row r="250" spans="1:17" ht="135.5">
      <c r="A250" s="82"/>
      <c r="B250" s="95" t="s">
        <v>453</v>
      </c>
      <c r="C250" s="111">
        <f>D250+E250+H250+I250</f>
        <v>0</v>
      </c>
      <c r="D250" s="95">
        <v>0</v>
      </c>
      <c r="E250" s="95">
        <v>0</v>
      </c>
      <c r="F250" s="95">
        <v>0</v>
      </c>
      <c r="G250" s="95">
        <v>0</v>
      </c>
      <c r="H250" s="111">
        <v>0</v>
      </c>
      <c r="I250" s="95">
        <v>0</v>
      </c>
      <c r="J250" s="95">
        <v>0</v>
      </c>
      <c r="K250" s="95">
        <v>0</v>
      </c>
      <c r="L250" s="95">
        <v>0</v>
      </c>
      <c r="M250" s="95">
        <v>0</v>
      </c>
      <c r="N250" s="95">
        <v>0</v>
      </c>
      <c r="O250" s="95">
        <v>0</v>
      </c>
      <c r="P250" s="95">
        <v>0</v>
      </c>
      <c r="Q250" s="95"/>
    </row>
    <row r="251" spans="1:17" ht="29" customHeight="1">
      <c r="A251" s="3" t="s">
        <v>454</v>
      </c>
      <c r="B251" s="3"/>
      <c r="C251" s="3"/>
      <c r="D251" s="3"/>
      <c r="E251" s="3"/>
      <c r="F251" s="3"/>
      <c r="G251" s="3"/>
      <c r="H251" s="3"/>
      <c r="I251" s="3"/>
      <c r="J251" s="3"/>
      <c r="K251" s="3"/>
      <c r="L251" s="3"/>
      <c r="M251" s="3"/>
      <c r="N251" s="3"/>
      <c r="O251" s="3"/>
      <c r="P251" s="3"/>
      <c r="Q251" s="3"/>
    </row>
    <row r="252" spans="1:17" ht="30.15">
      <c r="A252" s="82"/>
      <c r="B252" s="95" t="s">
        <v>455</v>
      </c>
      <c r="C252" s="113">
        <v>881.24400000000003</v>
      </c>
      <c r="D252" s="95">
        <v>0</v>
      </c>
      <c r="E252" s="95">
        <v>774.8</v>
      </c>
      <c r="F252" s="95">
        <v>0</v>
      </c>
      <c r="G252" s="95">
        <v>774.8</v>
      </c>
      <c r="H252" s="113">
        <v>106.444</v>
      </c>
      <c r="I252" s="95">
        <v>0</v>
      </c>
      <c r="J252" s="95">
        <v>881.24400000000003</v>
      </c>
      <c r="K252" s="95">
        <v>0</v>
      </c>
      <c r="L252" s="95">
        <v>774.8</v>
      </c>
      <c r="M252" s="95">
        <v>0</v>
      </c>
      <c r="N252" s="95">
        <v>774.8</v>
      </c>
      <c r="O252" s="95">
        <v>106.444</v>
      </c>
      <c r="P252" s="95">
        <v>0</v>
      </c>
      <c r="Q252" s="95"/>
    </row>
    <row r="253" spans="1:17" ht="20.45" customHeight="1">
      <c r="A253" s="3" t="s">
        <v>82</v>
      </c>
      <c r="B253" s="3"/>
      <c r="C253" s="116">
        <f t="shared" ref="C253:P253" si="15">C252+C249+C247+C244+C241+C240+C238</f>
        <v>12652.870749999998</v>
      </c>
      <c r="D253" s="116">
        <f t="shared" si="15"/>
        <v>0</v>
      </c>
      <c r="E253" s="116">
        <f t="shared" si="15"/>
        <v>6918.2269999999999</v>
      </c>
      <c r="F253" s="116">
        <f t="shared" si="15"/>
        <v>0</v>
      </c>
      <c r="G253" s="116">
        <f t="shared" si="15"/>
        <v>6918.2269999999999</v>
      </c>
      <c r="H253" s="116">
        <f t="shared" si="15"/>
        <v>2714.3497500000003</v>
      </c>
      <c r="I253" s="116">
        <f t="shared" si="15"/>
        <v>3020.2939999999999</v>
      </c>
      <c r="J253" s="116">
        <f t="shared" si="15"/>
        <v>12231.367409999999</v>
      </c>
      <c r="K253" s="116">
        <f t="shared" si="15"/>
        <v>0</v>
      </c>
      <c r="L253" s="116">
        <f t="shared" si="15"/>
        <v>6544.37</v>
      </c>
      <c r="M253" s="116">
        <f t="shared" si="15"/>
        <v>0</v>
      </c>
      <c r="N253" s="116">
        <f t="shared" si="15"/>
        <v>6544.37</v>
      </c>
      <c r="O253" s="116">
        <f t="shared" si="15"/>
        <v>2666.7034100000001</v>
      </c>
      <c r="P253" s="116">
        <f t="shared" si="15"/>
        <v>3020.2939999999999</v>
      </c>
      <c r="Q253" s="95"/>
    </row>
    <row r="254" spans="1:17" ht="15.75" customHeight="1">
      <c r="A254" s="19" t="s">
        <v>456</v>
      </c>
      <c r="B254" s="13" t="s">
        <v>457</v>
      </c>
      <c r="C254" s="13"/>
      <c r="D254" s="13"/>
      <c r="E254" s="13"/>
      <c r="F254" s="13"/>
      <c r="G254" s="13"/>
      <c r="H254" s="13"/>
      <c r="I254" s="13"/>
      <c r="J254" s="13"/>
      <c r="K254" s="13"/>
      <c r="L254" s="13"/>
      <c r="M254" s="13"/>
      <c r="N254" s="13"/>
      <c r="O254" s="13"/>
      <c r="P254" s="13"/>
      <c r="Q254" s="40"/>
    </row>
    <row r="255" spans="1:17" ht="120.45">
      <c r="A255" s="98" t="s">
        <v>124</v>
      </c>
      <c r="B255" s="53" t="s">
        <v>458</v>
      </c>
      <c r="C255" s="117">
        <v>156.58771999999999</v>
      </c>
      <c r="D255" s="118">
        <v>0</v>
      </c>
      <c r="E255" s="119">
        <v>0</v>
      </c>
      <c r="F255" s="120">
        <v>0</v>
      </c>
      <c r="G255" s="119">
        <v>0</v>
      </c>
      <c r="H255" s="117">
        <v>156.58771999999999</v>
      </c>
      <c r="I255" s="119">
        <v>0</v>
      </c>
      <c r="J255" s="95">
        <v>156.58771999999999</v>
      </c>
      <c r="K255" s="95">
        <v>0</v>
      </c>
      <c r="L255" s="95">
        <v>0</v>
      </c>
      <c r="M255" s="95">
        <v>0</v>
      </c>
      <c r="N255" s="95">
        <v>0</v>
      </c>
      <c r="O255" s="95">
        <v>156.58771999999999</v>
      </c>
      <c r="P255" s="95">
        <v>0</v>
      </c>
      <c r="Q255" s="53" t="s">
        <v>459</v>
      </c>
    </row>
    <row r="256" spans="1:17" ht="105.4">
      <c r="A256" s="98" t="s">
        <v>56</v>
      </c>
      <c r="B256" s="53" t="s">
        <v>460</v>
      </c>
      <c r="C256" s="95">
        <v>1954.114</v>
      </c>
      <c r="D256" s="118">
        <v>0</v>
      </c>
      <c r="E256" s="119">
        <v>0</v>
      </c>
      <c r="F256" s="118">
        <v>0</v>
      </c>
      <c r="G256" s="119">
        <v>0</v>
      </c>
      <c r="H256" s="95">
        <v>1954.114</v>
      </c>
      <c r="I256" s="119">
        <v>0</v>
      </c>
      <c r="J256" s="95">
        <v>1954.114</v>
      </c>
      <c r="K256" s="95">
        <v>0</v>
      </c>
      <c r="L256" s="95">
        <v>0</v>
      </c>
      <c r="M256" s="95">
        <v>0</v>
      </c>
      <c r="N256" s="95">
        <v>0</v>
      </c>
      <c r="O256" s="95">
        <v>1954.114</v>
      </c>
      <c r="P256" s="95">
        <v>0</v>
      </c>
      <c r="Q256" s="53"/>
    </row>
    <row r="257" spans="1:17" ht="45.2">
      <c r="A257" s="98" t="s">
        <v>108</v>
      </c>
      <c r="B257" s="53" t="s">
        <v>461</v>
      </c>
      <c r="C257" s="95">
        <v>97.265000000000001</v>
      </c>
      <c r="D257" s="118">
        <v>0</v>
      </c>
      <c r="E257" s="119">
        <v>0</v>
      </c>
      <c r="F257" s="118">
        <v>0</v>
      </c>
      <c r="G257" s="119">
        <v>0</v>
      </c>
      <c r="H257" s="95">
        <v>97.265000000000001</v>
      </c>
      <c r="I257" s="119">
        <v>0</v>
      </c>
      <c r="J257" s="95">
        <v>97.265000000000001</v>
      </c>
      <c r="K257" s="95">
        <v>0</v>
      </c>
      <c r="L257" s="95">
        <v>0</v>
      </c>
      <c r="M257" s="95">
        <v>0</v>
      </c>
      <c r="N257" s="95">
        <v>0</v>
      </c>
      <c r="O257" s="95">
        <v>97.265000000000001</v>
      </c>
      <c r="P257" s="95">
        <v>0</v>
      </c>
      <c r="Q257" s="53"/>
    </row>
    <row r="258" spans="1:17" ht="60.25">
      <c r="A258" s="98" t="s">
        <v>365</v>
      </c>
      <c r="B258" s="53" t="s">
        <v>462</v>
      </c>
      <c r="C258" s="95">
        <v>2416.46333</v>
      </c>
      <c r="D258" s="118">
        <v>0</v>
      </c>
      <c r="E258" s="119">
        <v>0</v>
      </c>
      <c r="F258" s="118">
        <v>0</v>
      </c>
      <c r="G258" s="119">
        <v>0</v>
      </c>
      <c r="H258" s="95">
        <v>2416.46333</v>
      </c>
      <c r="I258" s="119">
        <v>0</v>
      </c>
      <c r="J258" s="95">
        <v>2416.46333</v>
      </c>
      <c r="K258" s="95">
        <v>0</v>
      </c>
      <c r="L258" s="95">
        <v>0</v>
      </c>
      <c r="M258" s="95">
        <v>0</v>
      </c>
      <c r="N258" s="95">
        <v>0</v>
      </c>
      <c r="O258" s="95">
        <v>2416.46333</v>
      </c>
      <c r="P258" s="95">
        <v>0</v>
      </c>
      <c r="Q258" s="53"/>
    </row>
    <row r="259" spans="1:17" ht="138.94999999999999" customHeight="1">
      <c r="A259" s="98" t="s">
        <v>71</v>
      </c>
      <c r="B259" s="53" t="s">
        <v>463</v>
      </c>
      <c r="C259" s="95">
        <v>9170</v>
      </c>
      <c r="D259" s="118">
        <v>0</v>
      </c>
      <c r="E259" s="119">
        <v>0</v>
      </c>
      <c r="F259" s="121">
        <v>0</v>
      </c>
      <c r="G259" s="119">
        <v>0</v>
      </c>
      <c r="H259" s="95">
        <v>9170</v>
      </c>
      <c r="I259" s="119">
        <v>0</v>
      </c>
      <c r="J259" s="95">
        <v>9170</v>
      </c>
      <c r="K259" s="95">
        <v>0</v>
      </c>
      <c r="L259" s="95">
        <v>0</v>
      </c>
      <c r="M259" s="95">
        <v>0</v>
      </c>
      <c r="N259" s="95">
        <v>0</v>
      </c>
      <c r="O259" s="95">
        <v>9170</v>
      </c>
      <c r="P259" s="95">
        <v>0</v>
      </c>
      <c r="Q259" s="53" t="s">
        <v>464</v>
      </c>
    </row>
    <row r="260" spans="1:17" ht="105.4">
      <c r="A260" s="98" t="s">
        <v>212</v>
      </c>
      <c r="B260" s="122" t="s">
        <v>465</v>
      </c>
      <c r="C260" s="95">
        <v>5132</v>
      </c>
      <c r="D260" s="118">
        <v>0</v>
      </c>
      <c r="E260" s="119">
        <v>0</v>
      </c>
      <c r="F260" s="123">
        <v>0</v>
      </c>
      <c r="G260" s="119">
        <v>0</v>
      </c>
      <c r="H260" s="95">
        <v>5132</v>
      </c>
      <c r="I260" s="119">
        <v>0</v>
      </c>
      <c r="J260" s="95">
        <v>5132</v>
      </c>
      <c r="K260" s="95">
        <v>0</v>
      </c>
      <c r="L260" s="95">
        <v>0</v>
      </c>
      <c r="M260" s="95">
        <v>0</v>
      </c>
      <c r="N260" s="95">
        <v>0</v>
      </c>
      <c r="O260" s="95">
        <v>5132</v>
      </c>
      <c r="P260" s="95">
        <v>0</v>
      </c>
      <c r="Q260" s="53" t="s">
        <v>466</v>
      </c>
    </row>
    <row r="261" spans="1:17">
      <c r="A261" s="4" t="s">
        <v>82</v>
      </c>
      <c r="B261" s="4"/>
      <c r="C261" s="124">
        <f t="shared" ref="C261:P261" si="16">C255+C256+C257+C258+C259+C260</f>
        <v>18926.430049999999</v>
      </c>
      <c r="D261" s="124">
        <f t="shared" si="16"/>
        <v>0</v>
      </c>
      <c r="E261" s="124">
        <f t="shared" si="16"/>
        <v>0</v>
      </c>
      <c r="F261" s="124">
        <f t="shared" si="16"/>
        <v>0</v>
      </c>
      <c r="G261" s="124">
        <f t="shared" si="16"/>
        <v>0</v>
      </c>
      <c r="H261" s="124">
        <f t="shared" si="16"/>
        <v>18926.430049999999</v>
      </c>
      <c r="I261" s="124">
        <f t="shared" si="16"/>
        <v>0</v>
      </c>
      <c r="J261" s="124">
        <f t="shared" si="16"/>
        <v>18926.430049999999</v>
      </c>
      <c r="K261" s="124">
        <f t="shared" si="16"/>
        <v>0</v>
      </c>
      <c r="L261" s="124">
        <f t="shared" si="16"/>
        <v>0</v>
      </c>
      <c r="M261" s="124">
        <f t="shared" si="16"/>
        <v>0</v>
      </c>
      <c r="N261" s="124">
        <f t="shared" si="16"/>
        <v>0</v>
      </c>
      <c r="O261" s="124">
        <f t="shared" si="16"/>
        <v>18926.430049999999</v>
      </c>
      <c r="P261" s="124">
        <f t="shared" si="16"/>
        <v>0</v>
      </c>
      <c r="Q261" s="40"/>
    </row>
    <row r="262" spans="1:17">
      <c r="A262" s="82"/>
      <c r="B262" s="40"/>
      <c r="C262" s="40"/>
      <c r="D262" s="40"/>
      <c r="E262" s="40"/>
      <c r="F262" s="40"/>
      <c r="G262" s="40"/>
      <c r="H262" s="40"/>
      <c r="I262" s="40"/>
      <c r="J262" s="40"/>
      <c r="K262" s="40"/>
      <c r="L262" s="40"/>
      <c r="M262" s="40"/>
      <c r="N262" s="40"/>
      <c r="O262" s="40"/>
      <c r="P262" s="40"/>
      <c r="Q262" s="40"/>
    </row>
    <row r="263" spans="1:17" ht="23.25" customHeight="1">
      <c r="A263" s="19" t="s">
        <v>467</v>
      </c>
      <c r="B263" s="13" t="s">
        <v>468</v>
      </c>
      <c r="C263" s="13"/>
      <c r="D263" s="13"/>
      <c r="E263" s="13"/>
      <c r="F263" s="13"/>
      <c r="G263" s="13"/>
      <c r="H263" s="13"/>
      <c r="I263" s="13"/>
      <c r="J263" s="13"/>
      <c r="K263" s="13"/>
      <c r="L263" s="13"/>
      <c r="M263" s="13"/>
      <c r="N263" s="13"/>
      <c r="O263" s="13"/>
      <c r="P263" s="13"/>
      <c r="Q263" s="40"/>
    </row>
    <row r="264" spans="1:17" ht="26.2" customHeight="1">
      <c r="A264" s="3" t="s">
        <v>469</v>
      </c>
      <c r="B264" s="3"/>
      <c r="C264" s="3"/>
      <c r="D264" s="3"/>
      <c r="E264" s="3"/>
      <c r="F264" s="3"/>
      <c r="G264" s="3"/>
      <c r="H264" s="3"/>
      <c r="I264" s="3"/>
      <c r="J264" s="3"/>
      <c r="K264" s="3"/>
      <c r="L264" s="3"/>
      <c r="M264" s="3"/>
      <c r="N264" s="3"/>
      <c r="O264" s="3"/>
      <c r="P264" s="3"/>
      <c r="Q264" s="3"/>
    </row>
    <row r="265" spans="1:17" ht="135.5">
      <c r="A265" s="82" t="s">
        <v>127</v>
      </c>
      <c r="B265" s="53" t="s">
        <v>470</v>
      </c>
      <c r="C265" s="95">
        <v>1104.057</v>
      </c>
      <c r="D265" s="95">
        <v>0</v>
      </c>
      <c r="E265" s="95">
        <v>0</v>
      </c>
      <c r="F265" s="95">
        <v>0</v>
      </c>
      <c r="G265" s="95">
        <v>0</v>
      </c>
      <c r="H265" s="95">
        <v>1104.057</v>
      </c>
      <c r="I265" s="95">
        <v>0</v>
      </c>
      <c r="J265" s="95">
        <v>1104.057</v>
      </c>
      <c r="K265" s="95">
        <v>0</v>
      </c>
      <c r="L265" s="95">
        <v>0</v>
      </c>
      <c r="M265" s="95">
        <v>0</v>
      </c>
      <c r="N265" s="95">
        <v>0</v>
      </c>
      <c r="O265" s="95">
        <v>1104.057</v>
      </c>
      <c r="P265" s="95">
        <v>0</v>
      </c>
      <c r="Q265" s="53" t="s">
        <v>471</v>
      </c>
    </row>
    <row r="266" spans="1:17" ht="75.3">
      <c r="A266" s="82" t="s">
        <v>129</v>
      </c>
      <c r="B266" s="53" t="s">
        <v>472</v>
      </c>
      <c r="C266" s="95">
        <v>185.304</v>
      </c>
      <c r="D266" s="95">
        <v>0</v>
      </c>
      <c r="E266" s="95">
        <v>0</v>
      </c>
      <c r="F266" s="95">
        <v>0</v>
      </c>
      <c r="G266" s="95">
        <v>0</v>
      </c>
      <c r="H266" s="95">
        <v>185.304</v>
      </c>
      <c r="I266" s="95">
        <v>0</v>
      </c>
      <c r="J266" s="95">
        <v>185.304</v>
      </c>
      <c r="K266" s="95">
        <v>0</v>
      </c>
      <c r="L266" s="95">
        <v>0</v>
      </c>
      <c r="M266" s="95">
        <v>0</v>
      </c>
      <c r="N266" s="95">
        <v>0</v>
      </c>
      <c r="O266" s="95">
        <v>185.304</v>
      </c>
      <c r="P266" s="95">
        <v>0</v>
      </c>
      <c r="Q266" s="53" t="s">
        <v>473</v>
      </c>
    </row>
    <row r="267" spans="1:17" ht="60.25">
      <c r="A267" s="82" t="s">
        <v>131</v>
      </c>
      <c r="B267" s="53" t="s">
        <v>474</v>
      </c>
      <c r="C267" s="95">
        <v>3727.5630900000001</v>
      </c>
      <c r="D267" s="95">
        <v>0</v>
      </c>
      <c r="E267" s="95">
        <v>0</v>
      </c>
      <c r="F267" s="95">
        <v>0</v>
      </c>
      <c r="G267" s="95">
        <v>0</v>
      </c>
      <c r="H267" s="95">
        <v>3727.5630900000001</v>
      </c>
      <c r="I267" s="95">
        <v>0</v>
      </c>
      <c r="J267" s="95">
        <v>3141.3756899999998</v>
      </c>
      <c r="K267" s="95">
        <v>0</v>
      </c>
      <c r="L267" s="95">
        <v>0</v>
      </c>
      <c r="M267" s="95">
        <v>0</v>
      </c>
      <c r="N267" s="95">
        <v>0</v>
      </c>
      <c r="O267" s="95">
        <v>3141.3756899999998</v>
      </c>
      <c r="P267" s="95">
        <v>0</v>
      </c>
      <c r="Q267" s="53" t="s">
        <v>475</v>
      </c>
    </row>
    <row r="268" spans="1:17" ht="45.2">
      <c r="A268" s="82" t="s">
        <v>133</v>
      </c>
      <c r="B268" s="53" t="s">
        <v>476</v>
      </c>
      <c r="C268" s="95">
        <v>120</v>
      </c>
      <c r="D268" s="95">
        <v>0</v>
      </c>
      <c r="E268" s="95">
        <v>0</v>
      </c>
      <c r="F268" s="95">
        <v>0</v>
      </c>
      <c r="G268" s="95">
        <v>0</v>
      </c>
      <c r="H268" s="95">
        <v>120</v>
      </c>
      <c r="I268" s="95">
        <v>0</v>
      </c>
      <c r="J268" s="95">
        <v>120</v>
      </c>
      <c r="K268" s="95">
        <v>0</v>
      </c>
      <c r="L268" s="95">
        <v>0</v>
      </c>
      <c r="M268" s="95">
        <v>0</v>
      </c>
      <c r="N268" s="95">
        <v>0</v>
      </c>
      <c r="O268" s="95">
        <v>120</v>
      </c>
      <c r="P268" s="95">
        <v>0</v>
      </c>
      <c r="Q268" s="53" t="s">
        <v>477</v>
      </c>
    </row>
    <row r="269" spans="1:17" ht="60.25">
      <c r="A269" s="82" t="s">
        <v>135</v>
      </c>
      <c r="B269" s="53" t="s">
        <v>478</v>
      </c>
      <c r="C269" s="95">
        <v>2087.5925499999998</v>
      </c>
      <c r="D269" s="95">
        <v>0</v>
      </c>
      <c r="E269" s="95">
        <v>0</v>
      </c>
      <c r="F269" s="95">
        <v>0</v>
      </c>
      <c r="G269" s="95">
        <v>0</v>
      </c>
      <c r="H269" s="95">
        <v>2087.5925499999998</v>
      </c>
      <c r="I269" s="95">
        <v>0</v>
      </c>
      <c r="J269" s="95">
        <v>2087.5925499999998</v>
      </c>
      <c r="K269" s="95">
        <v>0</v>
      </c>
      <c r="L269" s="95">
        <v>0</v>
      </c>
      <c r="M269" s="95">
        <v>0</v>
      </c>
      <c r="N269" s="95">
        <v>0</v>
      </c>
      <c r="O269" s="95">
        <v>2087.5925499999998</v>
      </c>
      <c r="P269" s="95">
        <v>0</v>
      </c>
      <c r="Q269" s="53" t="s">
        <v>479</v>
      </c>
    </row>
    <row r="270" spans="1:17" ht="60.25">
      <c r="A270" s="82" t="s">
        <v>137</v>
      </c>
      <c r="B270" s="53" t="s">
        <v>480</v>
      </c>
      <c r="C270" s="95">
        <v>31.611999999999998</v>
      </c>
      <c r="D270" s="95">
        <v>0</v>
      </c>
      <c r="E270" s="95">
        <v>0</v>
      </c>
      <c r="F270" s="95">
        <v>0</v>
      </c>
      <c r="G270" s="95">
        <v>0</v>
      </c>
      <c r="H270" s="95">
        <v>31.611999999999998</v>
      </c>
      <c r="I270" s="95">
        <v>0</v>
      </c>
      <c r="J270" s="95">
        <v>31.611999999999998</v>
      </c>
      <c r="K270" s="95">
        <v>0</v>
      </c>
      <c r="L270" s="95">
        <v>0</v>
      </c>
      <c r="M270" s="95">
        <v>0</v>
      </c>
      <c r="N270" s="95">
        <v>0</v>
      </c>
      <c r="O270" s="95">
        <v>31.611999999999998</v>
      </c>
      <c r="P270" s="95">
        <v>0</v>
      </c>
      <c r="Q270" s="53"/>
    </row>
    <row r="271" spans="1:17" ht="60.25">
      <c r="A271" s="82" t="s">
        <v>139</v>
      </c>
      <c r="B271" s="53" t="s">
        <v>481</v>
      </c>
      <c r="C271" s="95">
        <v>7.4208400000000001</v>
      </c>
      <c r="D271" s="95">
        <v>0</v>
      </c>
      <c r="E271" s="95">
        <v>0</v>
      </c>
      <c r="F271" s="95">
        <v>0</v>
      </c>
      <c r="G271" s="95">
        <v>0</v>
      </c>
      <c r="H271" s="95">
        <v>7.4208400000000001</v>
      </c>
      <c r="I271" s="95">
        <v>0</v>
      </c>
      <c r="J271" s="95">
        <v>5.7474800000000004</v>
      </c>
      <c r="K271" s="95">
        <v>0</v>
      </c>
      <c r="L271" s="95">
        <v>0</v>
      </c>
      <c r="M271" s="95">
        <v>0</v>
      </c>
      <c r="N271" s="95">
        <v>0</v>
      </c>
      <c r="O271" s="95">
        <v>5.7474800000000004</v>
      </c>
      <c r="P271" s="95">
        <v>0</v>
      </c>
      <c r="Q271" s="53"/>
    </row>
    <row r="272" spans="1:17" ht="135.5">
      <c r="A272" s="82" t="s">
        <v>147</v>
      </c>
      <c r="B272" s="53" t="s">
        <v>482</v>
      </c>
      <c r="C272" s="95">
        <v>179.828</v>
      </c>
      <c r="D272" s="95">
        <v>0</v>
      </c>
      <c r="E272" s="95">
        <v>0</v>
      </c>
      <c r="F272" s="95">
        <v>0</v>
      </c>
      <c r="G272" s="95">
        <v>0</v>
      </c>
      <c r="H272" s="95">
        <v>179.828</v>
      </c>
      <c r="I272" s="95">
        <v>0</v>
      </c>
      <c r="J272" s="95">
        <v>179.828</v>
      </c>
      <c r="K272" s="95">
        <v>0</v>
      </c>
      <c r="L272" s="95">
        <v>0</v>
      </c>
      <c r="M272" s="95">
        <v>0</v>
      </c>
      <c r="N272" s="95">
        <v>0</v>
      </c>
      <c r="O272" s="95">
        <v>179.828</v>
      </c>
      <c r="P272" s="95">
        <v>0</v>
      </c>
      <c r="Q272" s="53"/>
    </row>
    <row r="273" spans="1:17" ht="45.2">
      <c r="A273" s="82" t="s">
        <v>149</v>
      </c>
      <c r="B273" s="53" t="s">
        <v>483</v>
      </c>
      <c r="C273" s="95">
        <v>186.929</v>
      </c>
      <c r="D273" s="95">
        <v>0</v>
      </c>
      <c r="E273" s="95">
        <v>0</v>
      </c>
      <c r="F273" s="95">
        <v>0</v>
      </c>
      <c r="G273" s="95">
        <v>0</v>
      </c>
      <c r="H273" s="95">
        <v>186.929</v>
      </c>
      <c r="I273" s="95">
        <v>0</v>
      </c>
      <c r="J273" s="95">
        <v>186.929</v>
      </c>
      <c r="K273" s="95">
        <v>0</v>
      </c>
      <c r="L273" s="95">
        <v>0</v>
      </c>
      <c r="M273" s="95">
        <v>0</v>
      </c>
      <c r="N273" s="95">
        <v>0</v>
      </c>
      <c r="O273" s="95">
        <v>186.929</v>
      </c>
      <c r="P273" s="95">
        <v>0</v>
      </c>
      <c r="Q273" s="53"/>
    </row>
    <row r="274" spans="1:17" ht="90.35">
      <c r="A274" s="82" t="s">
        <v>151</v>
      </c>
      <c r="B274" s="53" t="s">
        <v>484</v>
      </c>
      <c r="C274" s="95">
        <v>576.60982999999999</v>
      </c>
      <c r="D274" s="95">
        <v>0</v>
      </c>
      <c r="E274" s="95">
        <v>0</v>
      </c>
      <c r="F274" s="95">
        <v>0</v>
      </c>
      <c r="G274" s="95">
        <v>0</v>
      </c>
      <c r="H274" s="95">
        <v>576.60982999999999</v>
      </c>
      <c r="I274" s="95">
        <v>0</v>
      </c>
      <c r="J274" s="95">
        <v>576.60982999999999</v>
      </c>
      <c r="K274" s="95">
        <v>0</v>
      </c>
      <c r="L274" s="95">
        <v>0</v>
      </c>
      <c r="M274" s="95">
        <v>0</v>
      </c>
      <c r="N274" s="95">
        <v>0</v>
      </c>
      <c r="O274" s="95">
        <v>576.60982999999999</v>
      </c>
      <c r="P274" s="95">
        <v>0</v>
      </c>
      <c r="Q274" s="53"/>
    </row>
    <row r="275" spans="1:17" ht="75.3">
      <c r="A275" s="82" t="s">
        <v>485</v>
      </c>
      <c r="B275" s="53" t="s">
        <v>486</v>
      </c>
      <c r="C275" s="95">
        <v>155.97519</v>
      </c>
      <c r="D275" s="95">
        <v>0</v>
      </c>
      <c r="E275" s="95">
        <v>0</v>
      </c>
      <c r="F275" s="95">
        <v>0</v>
      </c>
      <c r="G275" s="95">
        <v>0</v>
      </c>
      <c r="H275" s="95">
        <v>155.97519</v>
      </c>
      <c r="I275" s="95">
        <v>0</v>
      </c>
      <c r="J275" s="95">
        <v>155.97519</v>
      </c>
      <c r="K275" s="95">
        <v>0</v>
      </c>
      <c r="L275" s="95">
        <v>0</v>
      </c>
      <c r="M275" s="95">
        <v>0</v>
      </c>
      <c r="N275" s="95">
        <v>0</v>
      </c>
      <c r="O275" s="95">
        <v>155.97519</v>
      </c>
      <c r="P275" s="95">
        <v>0</v>
      </c>
      <c r="Q275" s="53"/>
    </row>
    <row r="276" spans="1:17" ht="45.2">
      <c r="A276" s="82" t="s">
        <v>487</v>
      </c>
      <c r="B276" s="53" t="s">
        <v>488</v>
      </c>
      <c r="C276" s="95">
        <v>55.515599999999999</v>
      </c>
      <c r="D276" s="95">
        <v>0</v>
      </c>
      <c r="E276" s="95">
        <v>0</v>
      </c>
      <c r="F276" s="95">
        <v>0</v>
      </c>
      <c r="G276" s="95">
        <v>0</v>
      </c>
      <c r="H276" s="95">
        <v>55.515599999999999</v>
      </c>
      <c r="I276" s="95">
        <v>0</v>
      </c>
      <c r="J276" s="95">
        <v>55.515599999999999</v>
      </c>
      <c r="K276" s="95">
        <v>0</v>
      </c>
      <c r="L276" s="95">
        <v>0</v>
      </c>
      <c r="M276" s="95">
        <v>0</v>
      </c>
      <c r="N276" s="95">
        <v>0</v>
      </c>
      <c r="O276" s="95">
        <v>55.515599999999999</v>
      </c>
      <c r="P276" s="95">
        <v>0</v>
      </c>
      <c r="Q276" s="53"/>
    </row>
    <row r="277" spans="1:17" ht="45.2">
      <c r="A277" s="82" t="s">
        <v>489</v>
      </c>
      <c r="B277" s="53" t="s">
        <v>490</v>
      </c>
      <c r="C277" s="95">
        <v>696.15048999999999</v>
      </c>
      <c r="D277" s="95">
        <v>0</v>
      </c>
      <c r="E277" s="95">
        <v>0</v>
      </c>
      <c r="F277" s="95">
        <v>0</v>
      </c>
      <c r="G277" s="95">
        <v>0</v>
      </c>
      <c r="H277" s="95">
        <v>696.15048999999999</v>
      </c>
      <c r="I277" s="95">
        <v>0</v>
      </c>
      <c r="J277" s="95">
        <v>664.92706999999996</v>
      </c>
      <c r="K277" s="95">
        <v>0</v>
      </c>
      <c r="L277" s="95">
        <v>0</v>
      </c>
      <c r="M277" s="95">
        <v>0</v>
      </c>
      <c r="N277" s="95">
        <v>0</v>
      </c>
      <c r="O277" s="95">
        <v>664.92706999999996</v>
      </c>
      <c r="P277" s="95">
        <v>0</v>
      </c>
      <c r="Q277" s="53"/>
    </row>
    <row r="278" spans="1:17" ht="60.25">
      <c r="A278" s="82" t="s">
        <v>491</v>
      </c>
      <c r="B278" s="53" t="s">
        <v>492</v>
      </c>
      <c r="C278" s="95">
        <v>431.37324000000001</v>
      </c>
      <c r="D278" s="95">
        <v>0</v>
      </c>
      <c r="E278" s="95">
        <v>0</v>
      </c>
      <c r="F278" s="95">
        <v>0</v>
      </c>
      <c r="G278" s="95">
        <v>0</v>
      </c>
      <c r="H278" s="95">
        <v>431.37324000000001</v>
      </c>
      <c r="I278" s="95">
        <v>0</v>
      </c>
      <c r="J278" s="95">
        <v>431.37324000000001</v>
      </c>
      <c r="K278" s="95">
        <v>0</v>
      </c>
      <c r="L278" s="95">
        <v>0</v>
      </c>
      <c r="M278" s="95">
        <v>0</v>
      </c>
      <c r="N278" s="95">
        <v>0</v>
      </c>
      <c r="O278" s="95">
        <v>431.37324000000001</v>
      </c>
      <c r="P278" s="95">
        <v>0</v>
      </c>
      <c r="Q278" s="53"/>
    </row>
    <row r="279" spans="1:17" ht="90.35">
      <c r="A279" s="82" t="s">
        <v>56</v>
      </c>
      <c r="B279" s="53" t="s">
        <v>493</v>
      </c>
      <c r="C279" s="95">
        <v>280.1601</v>
      </c>
      <c r="D279" s="95">
        <v>0</v>
      </c>
      <c r="E279" s="95">
        <v>0</v>
      </c>
      <c r="F279" s="95">
        <v>0</v>
      </c>
      <c r="G279" s="95">
        <v>0</v>
      </c>
      <c r="H279" s="95">
        <v>280.1601</v>
      </c>
      <c r="I279" s="95">
        <v>0</v>
      </c>
      <c r="J279" s="95">
        <v>280.1601</v>
      </c>
      <c r="K279" s="95">
        <v>0</v>
      </c>
      <c r="L279" s="95">
        <v>0</v>
      </c>
      <c r="M279" s="95">
        <v>0</v>
      </c>
      <c r="N279" s="95">
        <v>0</v>
      </c>
      <c r="O279" s="95">
        <v>280.1601</v>
      </c>
      <c r="P279" s="95">
        <v>0</v>
      </c>
      <c r="Q279" s="53" t="s">
        <v>494</v>
      </c>
    </row>
    <row r="280" spans="1:17" ht="105.4">
      <c r="A280" s="82" t="s">
        <v>59</v>
      </c>
      <c r="B280" s="53" t="s">
        <v>495</v>
      </c>
      <c r="C280" s="95">
        <v>365.7</v>
      </c>
      <c r="D280" s="95">
        <v>0</v>
      </c>
      <c r="E280" s="95">
        <v>0</v>
      </c>
      <c r="F280" s="95">
        <v>0</v>
      </c>
      <c r="G280" s="95">
        <v>0</v>
      </c>
      <c r="H280" s="95">
        <v>365.7</v>
      </c>
      <c r="I280" s="95">
        <v>0</v>
      </c>
      <c r="J280" s="95">
        <v>365.7</v>
      </c>
      <c r="K280" s="95">
        <v>0</v>
      </c>
      <c r="L280" s="95">
        <v>0</v>
      </c>
      <c r="M280" s="95">
        <v>0</v>
      </c>
      <c r="N280" s="95">
        <v>0</v>
      </c>
      <c r="O280" s="95">
        <v>365.7</v>
      </c>
      <c r="P280" s="95">
        <v>0</v>
      </c>
      <c r="Q280" s="53" t="s">
        <v>496</v>
      </c>
    </row>
    <row r="281" spans="1:17" ht="150.55000000000001">
      <c r="A281" s="82" t="s">
        <v>65</v>
      </c>
      <c r="B281" s="53" t="s">
        <v>497</v>
      </c>
      <c r="C281" s="95">
        <v>456.43272000000002</v>
      </c>
      <c r="D281" s="95">
        <v>0</v>
      </c>
      <c r="E281" s="95">
        <v>0</v>
      </c>
      <c r="F281" s="95">
        <v>0</v>
      </c>
      <c r="G281" s="95">
        <v>0</v>
      </c>
      <c r="H281" s="95">
        <v>456.43272000000002</v>
      </c>
      <c r="I281" s="95">
        <v>0</v>
      </c>
      <c r="J281" s="95">
        <v>456.43272000000002</v>
      </c>
      <c r="K281" s="95">
        <v>0</v>
      </c>
      <c r="L281" s="95">
        <v>0</v>
      </c>
      <c r="M281" s="95">
        <v>0</v>
      </c>
      <c r="N281" s="95">
        <v>0</v>
      </c>
      <c r="O281" s="95">
        <v>456.43272000000002</v>
      </c>
      <c r="P281" s="95">
        <v>0</v>
      </c>
      <c r="Q281" s="53"/>
    </row>
    <row r="282" spans="1:17" ht="316.14999999999998">
      <c r="A282" s="82" t="s">
        <v>207</v>
      </c>
      <c r="B282" s="53" t="s">
        <v>498</v>
      </c>
      <c r="C282" s="95">
        <v>961.48905999999999</v>
      </c>
      <c r="D282" s="95">
        <v>0</v>
      </c>
      <c r="E282" s="95">
        <v>0</v>
      </c>
      <c r="F282" s="95">
        <v>0</v>
      </c>
      <c r="G282" s="95">
        <v>0</v>
      </c>
      <c r="H282" s="95">
        <v>961.48905999999999</v>
      </c>
      <c r="I282" s="95">
        <v>0</v>
      </c>
      <c r="J282" s="95">
        <v>960.14514999999994</v>
      </c>
      <c r="K282" s="95">
        <v>0</v>
      </c>
      <c r="L282" s="95">
        <v>0</v>
      </c>
      <c r="M282" s="95">
        <v>0</v>
      </c>
      <c r="N282" s="95">
        <v>0</v>
      </c>
      <c r="O282" s="95">
        <v>960.14514999999994</v>
      </c>
      <c r="P282" s="95">
        <v>0</v>
      </c>
      <c r="Q282" s="53"/>
    </row>
    <row r="283" spans="1:17" ht="90.35">
      <c r="A283" s="82" t="s">
        <v>212</v>
      </c>
      <c r="B283" s="53" t="s">
        <v>499</v>
      </c>
      <c r="C283" s="95">
        <v>209.34299999999999</v>
      </c>
      <c r="D283" s="95">
        <v>0</v>
      </c>
      <c r="E283" s="95">
        <v>0</v>
      </c>
      <c r="F283" s="95">
        <v>0</v>
      </c>
      <c r="G283" s="95">
        <v>0</v>
      </c>
      <c r="H283" s="95">
        <v>209.34299999999999</v>
      </c>
      <c r="I283" s="95">
        <v>0</v>
      </c>
      <c r="J283" s="95">
        <v>209.34299999999999</v>
      </c>
      <c r="K283" s="95">
        <v>0</v>
      </c>
      <c r="L283" s="95">
        <v>0</v>
      </c>
      <c r="M283" s="95">
        <v>0</v>
      </c>
      <c r="N283" s="95">
        <v>0</v>
      </c>
      <c r="O283" s="95">
        <v>209.34299999999999</v>
      </c>
      <c r="P283" s="95">
        <v>0</v>
      </c>
      <c r="Q283" s="53" t="s">
        <v>500</v>
      </c>
    </row>
    <row r="284" spans="1:17" ht="105.4">
      <c r="A284" s="82" t="s">
        <v>222</v>
      </c>
      <c r="B284" s="53" t="s">
        <v>501</v>
      </c>
      <c r="C284" s="95">
        <v>0</v>
      </c>
      <c r="D284" s="95">
        <v>0</v>
      </c>
      <c r="E284" s="95">
        <v>0</v>
      </c>
      <c r="F284" s="95">
        <v>0</v>
      </c>
      <c r="G284" s="95">
        <v>0</v>
      </c>
      <c r="H284" s="95">
        <v>0</v>
      </c>
      <c r="I284" s="95">
        <v>0</v>
      </c>
      <c r="J284" s="95">
        <v>0</v>
      </c>
      <c r="K284" s="95">
        <v>0</v>
      </c>
      <c r="L284" s="95">
        <v>0</v>
      </c>
      <c r="M284" s="95">
        <v>0</v>
      </c>
      <c r="N284" s="95">
        <v>0</v>
      </c>
      <c r="O284" s="95">
        <v>0</v>
      </c>
      <c r="P284" s="95">
        <v>0</v>
      </c>
      <c r="Q284" s="53"/>
    </row>
    <row r="285" spans="1:17" ht="45.2">
      <c r="A285" s="82" t="s">
        <v>225</v>
      </c>
      <c r="B285" s="53" t="s">
        <v>502</v>
      </c>
      <c r="C285" s="95">
        <v>20.099</v>
      </c>
      <c r="D285" s="95">
        <v>0</v>
      </c>
      <c r="E285" s="95">
        <v>0</v>
      </c>
      <c r="F285" s="95">
        <v>0</v>
      </c>
      <c r="G285" s="95">
        <v>0</v>
      </c>
      <c r="H285" s="95">
        <v>20.099</v>
      </c>
      <c r="I285" s="95">
        <v>0</v>
      </c>
      <c r="J285" s="95">
        <v>20.099</v>
      </c>
      <c r="K285" s="95">
        <v>0</v>
      </c>
      <c r="L285" s="95">
        <v>0</v>
      </c>
      <c r="M285" s="95">
        <v>0</v>
      </c>
      <c r="N285" s="95">
        <v>0</v>
      </c>
      <c r="O285" s="95">
        <v>20.099</v>
      </c>
      <c r="P285" s="95">
        <v>0</v>
      </c>
      <c r="Q285" s="53" t="s">
        <v>503</v>
      </c>
    </row>
    <row r="286" spans="1:17" ht="45.2">
      <c r="A286" s="82" t="s">
        <v>235</v>
      </c>
      <c r="B286" s="53" t="s">
        <v>504</v>
      </c>
      <c r="C286" s="95">
        <v>7352</v>
      </c>
      <c r="D286" s="95">
        <v>0</v>
      </c>
      <c r="E286" s="95">
        <v>0</v>
      </c>
      <c r="F286" s="95">
        <v>0</v>
      </c>
      <c r="G286" s="95">
        <v>0</v>
      </c>
      <c r="H286" s="95">
        <v>7352</v>
      </c>
      <c r="I286" s="95">
        <v>0</v>
      </c>
      <c r="J286" s="95">
        <v>7352</v>
      </c>
      <c r="K286" s="95">
        <v>0</v>
      </c>
      <c r="L286" s="95">
        <v>0</v>
      </c>
      <c r="M286" s="95">
        <v>0</v>
      </c>
      <c r="N286" s="95">
        <v>0</v>
      </c>
      <c r="O286" s="95">
        <v>7352</v>
      </c>
      <c r="P286" s="95">
        <v>0</v>
      </c>
      <c r="Q286" s="53" t="s">
        <v>505</v>
      </c>
    </row>
    <row r="287" spans="1:17" ht="75.3">
      <c r="A287" s="82" t="s">
        <v>506</v>
      </c>
      <c r="B287" s="53" t="s">
        <v>507</v>
      </c>
      <c r="C287" s="95">
        <v>2184.0500000000002</v>
      </c>
      <c r="D287" s="95">
        <v>0</v>
      </c>
      <c r="E287" s="95">
        <v>0</v>
      </c>
      <c r="F287" s="95">
        <v>0</v>
      </c>
      <c r="G287" s="95">
        <v>0</v>
      </c>
      <c r="H287" s="95">
        <v>2184.0500000000002</v>
      </c>
      <c r="I287" s="95">
        <v>0</v>
      </c>
      <c r="J287" s="95">
        <v>2184.0500000000002</v>
      </c>
      <c r="K287" s="95">
        <v>0</v>
      </c>
      <c r="L287" s="95">
        <v>0</v>
      </c>
      <c r="M287" s="95">
        <v>0</v>
      </c>
      <c r="N287" s="95">
        <v>0</v>
      </c>
      <c r="O287" s="95">
        <v>2184.0500000000002</v>
      </c>
      <c r="P287" s="95">
        <v>0</v>
      </c>
      <c r="Q287" s="53" t="s">
        <v>508</v>
      </c>
    </row>
    <row r="288" spans="1:17" ht="135.5">
      <c r="A288" s="82" t="s">
        <v>509</v>
      </c>
      <c r="B288" s="53" t="s">
        <v>510</v>
      </c>
      <c r="C288" s="95">
        <v>0</v>
      </c>
      <c r="D288" s="95">
        <v>0</v>
      </c>
      <c r="E288" s="95">
        <v>0</v>
      </c>
      <c r="F288" s="95">
        <v>0</v>
      </c>
      <c r="G288" s="95">
        <v>0</v>
      </c>
      <c r="H288" s="95">
        <v>0</v>
      </c>
      <c r="I288" s="95">
        <v>0</v>
      </c>
      <c r="J288" s="95">
        <v>0</v>
      </c>
      <c r="K288" s="95">
        <v>0</v>
      </c>
      <c r="L288" s="95">
        <v>0</v>
      </c>
      <c r="M288" s="95">
        <v>0</v>
      </c>
      <c r="N288" s="95">
        <v>0</v>
      </c>
      <c r="O288" s="95">
        <v>0</v>
      </c>
      <c r="P288" s="95">
        <v>0</v>
      </c>
      <c r="Q288" s="53"/>
    </row>
    <row r="289" spans="1:17" ht="75.3">
      <c r="A289" s="82" t="s">
        <v>511</v>
      </c>
      <c r="B289" s="53" t="s">
        <v>512</v>
      </c>
      <c r="C289" s="95">
        <v>95.013999999999996</v>
      </c>
      <c r="D289" s="95">
        <v>0</v>
      </c>
      <c r="E289" s="95">
        <v>0</v>
      </c>
      <c r="F289" s="95">
        <v>0</v>
      </c>
      <c r="G289" s="95">
        <v>0</v>
      </c>
      <c r="H289" s="95">
        <v>95.013999999999996</v>
      </c>
      <c r="I289" s="95">
        <v>0</v>
      </c>
      <c r="J289" s="95">
        <v>95.013999999999996</v>
      </c>
      <c r="K289" s="95">
        <v>0</v>
      </c>
      <c r="L289" s="95">
        <v>0</v>
      </c>
      <c r="M289" s="95">
        <v>0</v>
      </c>
      <c r="N289" s="95"/>
      <c r="O289" s="95">
        <v>95.013999999999996</v>
      </c>
      <c r="P289" s="95">
        <v>0</v>
      </c>
      <c r="Q289" s="53"/>
    </row>
    <row r="290" spans="1:17" ht="75.3">
      <c r="A290" s="82" t="s">
        <v>513</v>
      </c>
      <c r="B290" s="53" t="s">
        <v>514</v>
      </c>
      <c r="C290" s="95">
        <v>1184.655</v>
      </c>
      <c r="D290" s="95">
        <v>0</v>
      </c>
      <c r="E290" s="95">
        <v>0</v>
      </c>
      <c r="F290" s="95">
        <v>0</v>
      </c>
      <c r="G290" s="95">
        <v>0</v>
      </c>
      <c r="H290" s="95">
        <v>1184.655</v>
      </c>
      <c r="I290" s="95">
        <v>0</v>
      </c>
      <c r="J290" s="95">
        <v>1184.655</v>
      </c>
      <c r="K290" s="95">
        <v>0</v>
      </c>
      <c r="L290" s="95">
        <v>0</v>
      </c>
      <c r="M290" s="95">
        <v>0</v>
      </c>
      <c r="N290" s="95">
        <v>0</v>
      </c>
      <c r="O290" s="95">
        <v>1184.655</v>
      </c>
      <c r="P290" s="95">
        <v>0</v>
      </c>
      <c r="Q290" s="53"/>
    </row>
    <row r="291" spans="1:17" ht="60.25">
      <c r="A291" s="82" t="s">
        <v>515</v>
      </c>
      <c r="B291" s="53" t="s">
        <v>516</v>
      </c>
      <c r="C291" s="95">
        <v>0</v>
      </c>
      <c r="D291" s="95">
        <v>0</v>
      </c>
      <c r="E291" s="95">
        <v>0</v>
      </c>
      <c r="F291" s="95">
        <v>0</v>
      </c>
      <c r="G291" s="95">
        <v>0</v>
      </c>
      <c r="H291" s="95">
        <v>0</v>
      </c>
      <c r="I291" s="95">
        <v>0</v>
      </c>
      <c r="J291" s="95">
        <v>0</v>
      </c>
      <c r="K291" s="95">
        <v>0</v>
      </c>
      <c r="L291" s="95">
        <v>0</v>
      </c>
      <c r="M291" s="95">
        <v>0</v>
      </c>
      <c r="N291" s="95">
        <v>0</v>
      </c>
      <c r="O291" s="95">
        <v>0</v>
      </c>
      <c r="P291" s="95">
        <v>0</v>
      </c>
      <c r="Q291" s="53"/>
    </row>
    <row r="292" spans="1:17">
      <c r="A292" s="82" t="s">
        <v>517</v>
      </c>
      <c r="B292" s="53" t="s">
        <v>518</v>
      </c>
      <c r="C292" s="95">
        <v>16474.25777</v>
      </c>
      <c r="D292" s="95">
        <v>0</v>
      </c>
      <c r="E292" s="95">
        <v>0</v>
      </c>
      <c r="F292" s="95">
        <v>0</v>
      </c>
      <c r="G292" s="95">
        <v>0</v>
      </c>
      <c r="H292" s="95">
        <v>16474.25777</v>
      </c>
      <c r="I292" s="95">
        <v>0</v>
      </c>
      <c r="J292" s="95">
        <v>16474.25777</v>
      </c>
      <c r="K292" s="95">
        <v>0</v>
      </c>
      <c r="L292" s="95">
        <v>0</v>
      </c>
      <c r="M292" s="95">
        <v>0</v>
      </c>
      <c r="N292" s="95">
        <v>0</v>
      </c>
      <c r="O292" s="95">
        <v>16474.25777</v>
      </c>
      <c r="P292" s="95">
        <v>0</v>
      </c>
      <c r="Q292" s="53"/>
    </row>
    <row r="293" spans="1:17" ht="30.15">
      <c r="A293" s="82" t="s">
        <v>519</v>
      </c>
      <c r="B293" s="53" t="s">
        <v>520</v>
      </c>
      <c r="C293" s="95">
        <v>4948.4486900000002</v>
      </c>
      <c r="D293" s="95">
        <v>0</v>
      </c>
      <c r="E293" s="95">
        <v>0</v>
      </c>
      <c r="F293" s="95">
        <v>0</v>
      </c>
      <c r="G293" s="95">
        <v>0</v>
      </c>
      <c r="H293" s="95">
        <v>4948.4486900000002</v>
      </c>
      <c r="I293" s="95">
        <v>0</v>
      </c>
      <c r="J293" s="95">
        <v>4881.7143100000003</v>
      </c>
      <c r="K293" s="95">
        <v>0</v>
      </c>
      <c r="L293" s="95">
        <v>0</v>
      </c>
      <c r="M293" s="95">
        <v>0</v>
      </c>
      <c r="N293" s="95">
        <v>0</v>
      </c>
      <c r="O293" s="95">
        <v>4881.7143100000003</v>
      </c>
      <c r="P293" s="95">
        <v>0</v>
      </c>
      <c r="Q293" s="53"/>
    </row>
    <row r="294" spans="1:17" ht="30.15">
      <c r="A294" s="82" t="s">
        <v>521</v>
      </c>
      <c r="B294" s="53" t="s">
        <v>522</v>
      </c>
      <c r="C294" s="95">
        <v>2.4</v>
      </c>
      <c r="D294" s="95">
        <v>0</v>
      </c>
      <c r="E294" s="95">
        <v>0</v>
      </c>
      <c r="F294" s="95">
        <v>0</v>
      </c>
      <c r="G294" s="95">
        <v>0</v>
      </c>
      <c r="H294" s="95">
        <v>2.4</v>
      </c>
      <c r="I294" s="95">
        <v>0</v>
      </c>
      <c r="J294" s="95">
        <v>2.4</v>
      </c>
      <c r="K294" s="95">
        <v>0</v>
      </c>
      <c r="L294" s="95">
        <v>0</v>
      </c>
      <c r="M294" s="95">
        <v>0</v>
      </c>
      <c r="N294" s="95">
        <v>0</v>
      </c>
      <c r="O294" s="95">
        <v>2.4</v>
      </c>
      <c r="P294" s="95">
        <v>0</v>
      </c>
      <c r="Q294" s="53"/>
    </row>
    <row r="295" spans="1:17">
      <c r="A295" s="82" t="s">
        <v>523</v>
      </c>
      <c r="B295" s="53" t="s">
        <v>524</v>
      </c>
      <c r="C295" s="95">
        <v>30.225840000000002</v>
      </c>
      <c r="D295" s="95">
        <v>0</v>
      </c>
      <c r="E295" s="95">
        <v>0</v>
      </c>
      <c r="F295" s="95">
        <v>0</v>
      </c>
      <c r="G295" s="95">
        <v>0</v>
      </c>
      <c r="H295" s="95">
        <v>30.225840000000002</v>
      </c>
      <c r="I295" s="95">
        <v>0</v>
      </c>
      <c r="J295" s="95">
        <v>30.225840000000002</v>
      </c>
      <c r="K295" s="95">
        <v>0</v>
      </c>
      <c r="L295" s="95">
        <v>0</v>
      </c>
      <c r="M295" s="95"/>
      <c r="N295" s="95">
        <v>0</v>
      </c>
      <c r="O295" s="95">
        <v>30.225840000000002</v>
      </c>
      <c r="P295" s="95">
        <v>0</v>
      </c>
      <c r="Q295" s="53"/>
    </row>
    <row r="296" spans="1:17">
      <c r="A296" s="82" t="s">
        <v>525</v>
      </c>
      <c r="B296" s="53" t="s">
        <v>526</v>
      </c>
      <c r="C296" s="95">
        <v>423.66264999999999</v>
      </c>
      <c r="D296" s="95">
        <v>0</v>
      </c>
      <c r="E296" s="95">
        <v>0</v>
      </c>
      <c r="F296" s="95">
        <v>0</v>
      </c>
      <c r="G296" s="95">
        <v>0</v>
      </c>
      <c r="H296" s="95">
        <v>423.66264999999999</v>
      </c>
      <c r="I296" s="95">
        <v>0</v>
      </c>
      <c r="J296" s="95">
        <v>385.89103999999998</v>
      </c>
      <c r="K296" s="95">
        <v>0</v>
      </c>
      <c r="L296" s="95">
        <v>0</v>
      </c>
      <c r="M296" s="95">
        <v>0</v>
      </c>
      <c r="N296" s="95">
        <v>0</v>
      </c>
      <c r="O296" s="95">
        <v>385.89103999999998</v>
      </c>
      <c r="P296" s="95">
        <v>0</v>
      </c>
      <c r="Q296" s="53"/>
    </row>
    <row r="297" spans="1:17" ht="30.15">
      <c r="A297" s="82" t="s">
        <v>527</v>
      </c>
      <c r="B297" s="53" t="s">
        <v>528</v>
      </c>
      <c r="C297" s="95">
        <v>93.063479999999998</v>
      </c>
      <c r="D297" s="95">
        <v>0</v>
      </c>
      <c r="E297" s="95">
        <v>0</v>
      </c>
      <c r="F297" s="95">
        <v>0</v>
      </c>
      <c r="G297" s="95">
        <v>0</v>
      </c>
      <c r="H297" s="95">
        <v>93.063479999999998</v>
      </c>
      <c r="I297" s="95">
        <v>0</v>
      </c>
      <c r="J297" s="95">
        <v>93.063479999999998</v>
      </c>
      <c r="K297" s="95">
        <v>0</v>
      </c>
      <c r="L297" s="95">
        <v>0</v>
      </c>
      <c r="M297" s="95">
        <v>0</v>
      </c>
      <c r="N297" s="95">
        <v>0</v>
      </c>
      <c r="O297" s="95">
        <v>93.063479999999998</v>
      </c>
      <c r="P297" s="95">
        <v>0</v>
      </c>
      <c r="Q297" s="53"/>
    </row>
    <row r="298" spans="1:17">
      <c r="A298" s="82" t="s">
        <v>529</v>
      </c>
      <c r="B298" s="53" t="s">
        <v>530</v>
      </c>
      <c r="C298" s="95">
        <v>636.97659999999996</v>
      </c>
      <c r="D298" s="95">
        <v>0</v>
      </c>
      <c r="E298" s="95">
        <v>0</v>
      </c>
      <c r="F298" s="95">
        <v>0</v>
      </c>
      <c r="G298" s="95">
        <v>0</v>
      </c>
      <c r="H298" s="95">
        <v>636.97659999999996</v>
      </c>
      <c r="I298" s="95">
        <v>0</v>
      </c>
      <c r="J298" s="95">
        <v>636.97659999999996</v>
      </c>
      <c r="K298" s="95">
        <v>0</v>
      </c>
      <c r="L298" s="95">
        <v>0</v>
      </c>
      <c r="M298" s="95">
        <v>0</v>
      </c>
      <c r="N298" s="95">
        <v>0</v>
      </c>
      <c r="O298" s="95">
        <v>636.97659999999996</v>
      </c>
      <c r="P298" s="95">
        <v>0</v>
      </c>
      <c r="Q298" s="53"/>
    </row>
    <row r="299" spans="1:17">
      <c r="A299" s="82" t="s">
        <v>531</v>
      </c>
      <c r="B299" s="53" t="s">
        <v>532</v>
      </c>
      <c r="C299" s="95">
        <v>16</v>
      </c>
      <c r="D299" s="95">
        <v>0</v>
      </c>
      <c r="E299" s="95">
        <v>0</v>
      </c>
      <c r="F299" s="95">
        <v>0</v>
      </c>
      <c r="G299" s="95">
        <v>0</v>
      </c>
      <c r="H299" s="95">
        <v>16</v>
      </c>
      <c r="I299" s="95">
        <v>0</v>
      </c>
      <c r="J299" s="95">
        <v>16</v>
      </c>
      <c r="K299" s="95">
        <v>0</v>
      </c>
      <c r="L299" s="95">
        <v>0</v>
      </c>
      <c r="M299" s="95">
        <v>0</v>
      </c>
      <c r="N299" s="95">
        <v>0</v>
      </c>
      <c r="O299" s="95">
        <v>16</v>
      </c>
      <c r="P299" s="95">
        <v>0</v>
      </c>
      <c r="Q299" s="53"/>
    </row>
    <row r="300" spans="1:17" ht="30.15">
      <c r="A300" s="82" t="s">
        <v>533</v>
      </c>
      <c r="B300" s="53" t="s">
        <v>534</v>
      </c>
      <c r="C300" s="95">
        <v>300.83100999999999</v>
      </c>
      <c r="D300" s="95">
        <v>0</v>
      </c>
      <c r="E300" s="95">
        <v>0</v>
      </c>
      <c r="F300" s="95">
        <v>0</v>
      </c>
      <c r="G300" s="95">
        <v>0</v>
      </c>
      <c r="H300" s="95">
        <v>300.83100999999999</v>
      </c>
      <c r="I300" s="95">
        <v>0</v>
      </c>
      <c r="J300" s="95">
        <v>300.83100999999999</v>
      </c>
      <c r="K300" s="95">
        <v>0</v>
      </c>
      <c r="L300" s="95">
        <v>0</v>
      </c>
      <c r="M300" s="95">
        <v>0</v>
      </c>
      <c r="N300" s="95">
        <v>0</v>
      </c>
      <c r="O300" s="95">
        <v>300.83100999999999</v>
      </c>
      <c r="P300" s="95">
        <v>0</v>
      </c>
      <c r="Q300" s="53"/>
    </row>
    <row r="301" spans="1:17" ht="30.15">
      <c r="A301" s="82" t="s">
        <v>535</v>
      </c>
      <c r="B301" s="53" t="s">
        <v>536</v>
      </c>
      <c r="C301" s="95">
        <v>352.68025999999998</v>
      </c>
      <c r="D301" s="95">
        <v>0</v>
      </c>
      <c r="E301" s="95">
        <v>0</v>
      </c>
      <c r="F301" s="95">
        <v>0</v>
      </c>
      <c r="G301" s="95">
        <v>0</v>
      </c>
      <c r="H301" s="95">
        <v>352.68025999999998</v>
      </c>
      <c r="I301" s="95">
        <v>0</v>
      </c>
      <c r="J301" s="95">
        <v>352.68025999999998</v>
      </c>
      <c r="K301" s="95">
        <v>0</v>
      </c>
      <c r="L301" s="95">
        <v>0</v>
      </c>
      <c r="M301" s="95">
        <v>0</v>
      </c>
      <c r="N301" s="95">
        <v>0</v>
      </c>
      <c r="O301" s="95">
        <v>352.68025999999998</v>
      </c>
      <c r="P301" s="95">
        <v>0</v>
      </c>
      <c r="Q301" s="53"/>
    </row>
    <row r="302" spans="1:17" ht="30.15">
      <c r="A302" s="82" t="s">
        <v>537</v>
      </c>
      <c r="B302" s="53" t="s">
        <v>538</v>
      </c>
      <c r="C302" s="95">
        <v>738.33600000000001</v>
      </c>
      <c r="D302" s="95">
        <v>0</v>
      </c>
      <c r="E302" s="95">
        <v>0</v>
      </c>
      <c r="F302" s="95">
        <v>0</v>
      </c>
      <c r="G302" s="95">
        <v>0</v>
      </c>
      <c r="H302" s="95">
        <v>738.33600000000001</v>
      </c>
      <c r="I302" s="95">
        <v>0</v>
      </c>
      <c r="J302" s="95">
        <v>738.33600000000001</v>
      </c>
      <c r="K302" s="95">
        <v>0</v>
      </c>
      <c r="L302" s="95">
        <v>0</v>
      </c>
      <c r="M302" s="95">
        <v>0</v>
      </c>
      <c r="N302" s="95">
        <v>0</v>
      </c>
      <c r="O302" s="95">
        <v>738.33600000000001</v>
      </c>
      <c r="P302" s="95">
        <v>0</v>
      </c>
      <c r="Q302" s="53"/>
    </row>
    <row r="303" spans="1:17">
      <c r="A303" s="4" t="s">
        <v>82</v>
      </c>
      <c r="B303" s="4"/>
      <c r="C303" s="103">
        <f t="shared" ref="C303:P303" si="17">C265+C266+C267+C268+C269+C270+C271+C272+C273+C274+C275+C276+C277+C281+C278+C279+C280+C282+C283+C284+C285+C286+C287+C288+C289+C290+C291+C292+C293+C294+C295+C296+C297+C298+C299+C300+C301+C302</f>
        <v>46671.756009999997</v>
      </c>
      <c r="D303" s="103">
        <f t="shared" si="17"/>
        <v>0</v>
      </c>
      <c r="E303" s="103">
        <f t="shared" si="17"/>
        <v>0</v>
      </c>
      <c r="F303" s="103">
        <f t="shared" si="17"/>
        <v>0</v>
      </c>
      <c r="G303" s="103">
        <f t="shared" si="17"/>
        <v>0</v>
      </c>
      <c r="H303" s="103">
        <f t="shared" si="17"/>
        <v>46671.756009999997</v>
      </c>
      <c r="I303" s="103">
        <f t="shared" si="17"/>
        <v>0</v>
      </c>
      <c r="J303" s="103">
        <f t="shared" si="17"/>
        <v>45946.821930000006</v>
      </c>
      <c r="K303" s="103">
        <f t="shared" si="17"/>
        <v>0</v>
      </c>
      <c r="L303" s="103">
        <f t="shared" si="17"/>
        <v>0</v>
      </c>
      <c r="M303" s="103">
        <f t="shared" si="17"/>
        <v>0</v>
      </c>
      <c r="N303" s="103">
        <f t="shared" si="17"/>
        <v>0</v>
      </c>
      <c r="O303" s="103">
        <f t="shared" si="17"/>
        <v>45946.821930000006</v>
      </c>
      <c r="P303" s="103">
        <f t="shared" si="17"/>
        <v>0</v>
      </c>
      <c r="Q303" s="125"/>
    </row>
    <row r="304" spans="1:17">
      <c r="A304" s="82"/>
      <c r="B304" s="40"/>
      <c r="C304" s="125"/>
      <c r="D304" s="125"/>
      <c r="E304" s="125"/>
      <c r="F304" s="125"/>
      <c r="G304" s="125"/>
      <c r="H304" s="125"/>
      <c r="I304" s="125"/>
      <c r="J304" s="125"/>
      <c r="K304" s="125"/>
      <c r="L304" s="125"/>
      <c r="M304" s="125"/>
      <c r="N304" s="125"/>
      <c r="O304" s="125"/>
      <c r="P304" s="125"/>
      <c r="Q304" s="40"/>
    </row>
    <row r="305" spans="1:17" ht="15.75" customHeight="1">
      <c r="A305" s="80" t="s">
        <v>539</v>
      </c>
      <c r="B305" s="13" t="s">
        <v>540</v>
      </c>
      <c r="C305" s="13"/>
      <c r="D305" s="13"/>
      <c r="E305" s="13"/>
      <c r="F305" s="13"/>
      <c r="G305" s="13"/>
      <c r="H305" s="13"/>
      <c r="I305" s="13"/>
      <c r="J305" s="13"/>
      <c r="K305" s="13"/>
      <c r="L305" s="13"/>
      <c r="M305" s="13"/>
      <c r="N305" s="13"/>
      <c r="O305" s="13"/>
      <c r="P305" s="13"/>
      <c r="Q305" s="40"/>
    </row>
    <row r="306" spans="1:17" ht="28" customHeight="1">
      <c r="A306" s="3" t="s">
        <v>541</v>
      </c>
      <c r="B306" s="3"/>
      <c r="C306" s="3"/>
      <c r="D306" s="3"/>
      <c r="E306" s="3"/>
      <c r="F306" s="3"/>
      <c r="G306" s="3"/>
      <c r="H306" s="3"/>
      <c r="I306" s="3"/>
      <c r="J306" s="3"/>
      <c r="K306" s="3"/>
      <c r="L306" s="3"/>
      <c r="M306" s="3"/>
      <c r="N306" s="3"/>
      <c r="O306" s="3"/>
      <c r="P306" s="3"/>
      <c r="Q306" s="3"/>
    </row>
    <row r="307" spans="1:17" ht="45.2">
      <c r="A307" s="82" t="s">
        <v>24</v>
      </c>
      <c r="B307" s="53" t="s">
        <v>542</v>
      </c>
      <c r="C307" s="95">
        <v>0</v>
      </c>
      <c r="D307" s="95">
        <v>0</v>
      </c>
      <c r="E307" s="95">
        <v>0</v>
      </c>
      <c r="F307" s="95">
        <v>0</v>
      </c>
      <c r="G307" s="95">
        <v>0</v>
      </c>
      <c r="H307" s="95">
        <v>0</v>
      </c>
      <c r="I307" s="126"/>
      <c r="J307" s="127">
        <v>0</v>
      </c>
      <c r="K307" s="127">
        <v>0</v>
      </c>
      <c r="L307" s="127">
        <v>0</v>
      </c>
      <c r="M307" s="127">
        <v>0</v>
      </c>
      <c r="N307" s="127">
        <v>0</v>
      </c>
      <c r="O307" s="127">
        <v>0</v>
      </c>
      <c r="P307" s="127">
        <v>0</v>
      </c>
      <c r="Q307" s="127"/>
    </row>
    <row r="308" spans="1:17" ht="30.15">
      <c r="A308" s="82" t="s">
        <v>543</v>
      </c>
      <c r="B308" s="53" t="s">
        <v>544</v>
      </c>
      <c r="C308" s="95">
        <v>27.182400000000001</v>
      </c>
      <c r="D308" s="95">
        <v>0</v>
      </c>
      <c r="E308" s="95">
        <v>0</v>
      </c>
      <c r="F308" s="95">
        <v>0</v>
      </c>
      <c r="G308" s="95">
        <v>0</v>
      </c>
      <c r="H308" s="95">
        <v>27.182400000000001</v>
      </c>
      <c r="I308" s="95">
        <v>0</v>
      </c>
      <c r="J308" s="95">
        <v>27.182400000000001</v>
      </c>
      <c r="K308" s="95">
        <v>0</v>
      </c>
      <c r="L308" s="95">
        <v>0</v>
      </c>
      <c r="M308" s="95">
        <v>0</v>
      </c>
      <c r="N308" s="95">
        <v>0</v>
      </c>
      <c r="O308" s="95">
        <v>27.182400000000001</v>
      </c>
      <c r="P308" s="95">
        <v>0</v>
      </c>
      <c r="Q308" s="95" t="s">
        <v>545</v>
      </c>
    </row>
    <row r="309" spans="1:17">
      <c r="A309" s="80"/>
      <c r="B309" s="95"/>
      <c r="C309" s="95"/>
      <c r="D309" s="95"/>
      <c r="E309" s="95"/>
      <c r="F309" s="95"/>
      <c r="G309" s="95"/>
      <c r="H309" s="111"/>
      <c r="I309" s="95"/>
      <c r="J309" s="95"/>
      <c r="K309" s="95"/>
      <c r="L309" s="95"/>
      <c r="M309" s="95"/>
      <c r="N309" s="95"/>
      <c r="O309" s="95"/>
      <c r="P309" s="95"/>
      <c r="Q309" s="95"/>
    </row>
    <row r="310" spans="1:17">
      <c r="A310" s="3" t="s">
        <v>546</v>
      </c>
      <c r="B310" s="3"/>
      <c r="C310" s="3"/>
      <c r="D310" s="3"/>
      <c r="E310" s="3"/>
      <c r="F310" s="3"/>
      <c r="G310" s="3"/>
      <c r="H310" s="3"/>
      <c r="I310" s="3"/>
      <c r="J310" s="3"/>
      <c r="K310" s="3"/>
      <c r="L310" s="3"/>
      <c r="M310" s="3"/>
      <c r="N310" s="3"/>
      <c r="O310" s="3"/>
      <c r="P310" s="3"/>
      <c r="Q310" s="3"/>
    </row>
    <row r="311" spans="1:17" ht="60.25">
      <c r="A311" s="82" t="s">
        <v>145</v>
      </c>
      <c r="B311" s="53" t="s">
        <v>547</v>
      </c>
      <c r="C311" s="95">
        <v>0</v>
      </c>
      <c r="D311" s="95">
        <v>0</v>
      </c>
      <c r="E311" s="95">
        <v>0</v>
      </c>
      <c r="F311" s="95">
        <v>0</v>
      </c>
      <c r="G311" s="95">
        <v>0</v>
      </c>
      <c r="H311" s="95">
        <v>0</v>
      </c>
      <c r="I311" s="95">
        <v>0</v>
      </c>
      <c r="J311" s="95">
        <v>0</v>
      </c>
      <c r="K311" s="95">
        <v>0</v>
      </c>
      <c r="L311" s="95">
        <v>0</v>
      </c>
      <c r="M311" s="95">
        <v>0</v>
      </c>
      <c r="N311" s="95">
        <v>0</v>
      </c>
      <c r="O311" s="95">
        <v>0</v>
      </c>
      <c r="P311" s="95">
        <v>0</v>
      </c>
      <c r="Q311" s="95"/>
    </row>
    <row r="312" spans="1:17">
      <c r="A312" s="82" t="s">
        <v>59</v>
      </c>
      <c r="B312" s="53" t="s">
        <v>548</v>
      </c>
      <c r="C312" s="95">
        <v>1432.327</v>
      </c>
      <c r="D312" s="95">
        <v>0</v>
      </c>
      <c r="E312" s="95">
        <v>0</v>
      </c>
      <c r="F312" s="95">
        <v>0</v>
      </c>
      <c r="G312" s="95">
        <v>0</v>
      </c>
      <c r="H312" s="95">
        <v>1432.327</v>
      </c>
      <c r="I312" s="95">
        <v>0</v>
      </c>
      <c r="J312" s="95">
        <v>1432.327</v>
      </c>
      <c r="K312" s="95">
        <v>0</v>
      </c>
      <c r="L312" s="95">
        <v>0</v>
      </c>
      <c r="M312" s="95">
        <v>0</v>
      </c>
      <c r="N312" s="95">
        <v>0</v>
      </c>
      <c r="O312" s="95">
        <v>1432.327</v>
      </c>
      <c r="P312" s="95">
        <v>0</v>
      </c>
      <c r="Q312" s="95"/>
    </row>
    <row r="313" spans="1:17" ht="30.15">
      <c r="A313" s="82" t="s">
        <v>61</v>
      </c>
      <c r="B313" s="53" t="s">
        <v>549</v>
      </c>
      <c r="C313" s="95">
        <v>432.56299999999999</v>
      </c>
      <c r="D313" s="95">
        <v>0</v>
      </c>
      <c r="E313" s="95">
        <v>0</v>
      </c>
      <c r="F313" s="95">
        <v>0</v>
      </c>
      <c r="G313" s="95">
        <v>0</v>
      </c>
      <c r="H313" s="95">
        <v>432.56299999999999</v>
      </c>
      <c r="I313" s="95">
        <v>0</v>
      </c>
      <c r="J313" s="95">
        <v>432.21836999999999</v>
      </c>
      <c r="K313" s="95">
        <v>0</v>
      </c>
      <c r="L313" s="95">
        <v>0</v>
      </c>
      <c r="M313" s="95">
        <v>0</v>
      </c>
      <c r="N313" s="95">
        <v>0</v>
      </c>
      <c r="O313" s="95">
        <v>432.21836999999999</v>
      </c>
      <c r="P313" s="95">
        <v>0</v>
      </c>
      <c r="Q313" s="95"/>
    </row>
    <row r="314" spans="1:17">
      <c r="A314" s="82" t="s">
        <v>195</v>
      </c>
      <c r="B314" s="53" t="s">
        <v>550</v>
      </c>
      <c r="C314" s="95">
        <v>0</v>
      </c>
      <c r="D314" s="95">
        <v>0</v>
      </c>
      <c r="E314" s="95">
        <v>0</v>
      </c>
      <c r="F314" s="95">
        <v>0</v>
      </c>
      <c r="G314" s="95">
        <v>0</v>
      </c>
      <c r="H314" s="95">
        <v>0</v>
      </c>
      <c r="I314" s="95">
        <v>0</v>
      </c>
      <c r="J314" s="95">
        <v>0</v>
      </c>
      <c r="K314" s="95">
        <v>0</v>
      </c>
      <c r="L314" s="95">
        <v>0</v>
      </c>
      <c r="M314" s="95">
        <v>0</v>
      </c>
      <c r="N314" s="95">
        <v>0</v>
      </c>
      <c r="O314" s="95">
        <v>0</v>
      </c>
      <c r="P314" s="95">
        <v>0</v>
      </c>
      <c r="Q314" s="95"/>
    </row>
    <row r="315" spans="1:17">
      <c r="A315" s="82" t="s">
        <v>197</v>
      </c>
      <c r="B315" s="53" t="s">
        <v>551</v>
      </c>
      <c r="C315" s="95">
        <v>20.59</v>
      </c>
      <c r="D315" s="95">
        <v>0</v>
      </c>
      <c r="E315" s="95">
        <v>0</v>
      </c>
      <c r="F315" s="95">
        <v>0</v>
      </c>
      <c r="G315" s="95">
        <v>0</v>
      </c>
      <c r="H315" s="95">
        <v>20.59</v>
      </c>
      <c r="I315" s="95">
        <v>0</v>
      </c>
      <c r="J315" s="95">
        <v>20.59</v>
      </c>
      <c r="K315" s="95">
        <v>0</v>
      </c>
      <c r="L315" s="95">
        <v>0</v>
      </c>
      <c r="M315" s="95">
        <v>0</v>
      </c>
      <c r="N315" s="95">
        <v>0</v>
      </c>
      <c r="O315" s="95">
        <v>20.59</v>
      </c>
      <c r="P315" s="95">
        <v>0</v>
      </c>
      <c r="Q315" s="95"/>
    </row>
    <row r="316" spans="1:17">
      <c r="A316" s="82" t="s">
        <v>199</v>
      </c>
      <c r="B316" s="53" t="s">
        <v>552</v>
      </c>
      <c r="C316" s="95">
        <v>100.57638</v>
      </c>
      <c r="D316" s="95">
        <v>0</v>
      </c>
      <c r="E316" s="95">
        <v>0</v>
      </c>
      <c r="F316" s="95">
        <v>0</v>
      </c>
      <c r="G316" s="95">
        <v>0</v>
      </c>
      <c r="H316" s="95">
        <v>100.57638</v>
      </c>
      <c r="I316" s="95">
        <v>0</v>
      </c>
      <c r="J316" s="95">
        <v>48.788760000000003</v>
      </c>
      <c r="K316" s="95">
        <v>0</v>
      </c>
      <c r="L316" s="95">
        <v>0</v>
      </c>
      <c r="M316" s="95">
        <v>0</v>
      </c>
      <c r="N316" s="95">
        <v>0</v>
      </c>
      <c r="O316" s="95">
        <v>48.788760000000003</v>
      </c>
      <c r="P316" s="95">
        <v>0</v>
      </c>
      <c r="Q316" s="95"/>
    </row>
    <row r="317" spans="1:17" ht="30.15">
      <c r="A317" s="82" t="s">
        <v>202</v>
      </c>
      <c r="B317" s="53" t="s">
        <v>553</v>
      </c>
      <c r="C317" s="95">
        <v>0</v>
      </c>
      <c r="D317" s="95">
        <v>0</v>
      </c>
      <c r="E317" s="95">
        <v>0</v>
      </c>
      <c r="F317" s="95">
        <v>0</v>
      </c>
      <c r="G317" s="95">
        <v>0</v>
      </c>
      <c r="H317" s="95">
        <v>0</v>
      </c>
      <c r="I317" s="95">
        <v>0</v>
      </c>
      <c r="J317" s="95">
        <v>0</v>
      </c>
      <c r="K317" s="95">
        <v>0</v>
      </c>
      <c r="L317" s="95">
        <v>0</v>
      </c>
      <c r="M317" s="95">
        <v>0</v>
      </c>
      <c r="N317" s="95">
        <v>0</v>
      </c>
      <c r="O317" s="95">
        <v>0</v>
      </c>
      <c r="P317" s="95">
        <v>0</v>
      </c>
      <c r="Q317" s="95"/>
    </row>
    <row r="318" spans="1:17">
      <c r="A318" s="82" t="s">
        <v>554</v>
      </c>
      <c r="B318" s="53" t="s">
        <v>555</v>
      </c>
      <c r="C318" s="95">
        <v>12.51</v>
      </c>
      <c r="D318" s="95">
        <v>0</v>
      </c>
      <c r="E318" s="95">
        <v>0</v>
      </c>
      <c r="F318" s="95">
        <v>0</v>
      </c>
      <c r="G318" s="95">
        <v>0</v>
      </c>
      <c r="H318" s="95">
        <v>12.51</v>
      </c>
      <c r="I318" s="95">
        <v>0</v>
      </c>
      <c r="J318" s="95">
        <v>12.51</v>
      </c>
      <c r="K318" s="95">
        <v>0</v>
      </c>
      <c r="L318" s="95">
        <v>0</v>
      </c>
      <c r="M318" s="95">
        <v>0</v>
      </c>
      <c r="N318" s="95">
        <v>0</v>
      </c>
      <c r="O318" s="95">
        <v>12.51</v>
      </c>
      <c r="P318" s="95">
        <v>0</v>
      </c>
      <c r="Q318" s="95"/>
    </row>
    <row r="319" spans="1:17" ht="30.15">
      <c r="A319" s="82" t="s">
        <v>556</v>
      </c>
      <c r="B319" s="53" t="s">
        <v>557</v>
      </c>
      <c r="C319" s="95">
        <v>92.98</v>
      </c>
      <c r="D319" s="95">
        <v>0</v>
      </c>
      <c r="E319" s="95">
        <v>0</v>
      </c>
      <c r="F319" s="95">
        <v>0</v>
      </c>
      <c r="G319" s="95">
        <v>0</v>
      </c>
      <c r="H319" s="95">
        <v>92.98</v>
      </c>
      <c r="I319" s="95">
        <v>0</v>
      </c>
      <c r="J319" s="95">
        <v>92.98</v>
      </c>
      <c r="K319" s="95">
        <v>0</v>
      </c>
      <c r="L319" s="95">
        <v>0</v>
      </c>
      <c r="M319" s="95">
        <v>0</v>
      </c>
      <c r="N319" s="95">
        <v>0</v>
      </c>
      <c r="O319" s="95">
        <v>92.98</v>
      </c>
      <c r="P319" s="95">
        <v>0</v>
      </c>
      <c r="Q319" s="95"/>
    </row>
    <row r="320" spans="1:17">
      <c r="A320" s="82" t="s">
        <v>558</v>
      </c>
      <c r="B320" s="53" t="s">
        <v>559</v>
      </c>
      <c r="C320" s="95">
        <v>0.376</v>
      </c>
      <c r="D320" s="95">
        <v>0</v>
      </c>
      <c r="E320" s="95">
        <v>0</v>
      </c>
      <c r="F320" s="95">
        <v>0</v>
      </c>
      <c r="G320" s="95">
        <v>0</v>
      </c>
      <c r="H320" s="95">
        <v>0.376</v>
      </c>
      <c r="I320" s="95">
        <v>0</v>
      </c>
      <c r="J320" s="95">
        <v>0.376</v>
      </c>
      <c r="K320" s="95">
        <v>0</v>
      </c>
      <c r="L320" s="95">
        <v>0</v>
      </c>
      <c r="M320" s="95">
        <v>0</v>
      </c>
      <c r="N320" s="95">
        <v>0</v>
      </c>
      <c r="O320" s="95">
        <v>0.376</v>
      </c>
      <c r="P320" s="95">
        <v>0</v>
      </c>
      <c r="Q320" s="95"/>
    </row>
    <row r="321" spans="1:17" ht="30.15">
      <c r="A321" s="82" t="s">
        <v>560</v>
      </c>
      <c r="B321" s="53" t="s">
        <v>561</v>
      </c>
      <c r="C321" s="95">
        <v>548.25360000000001</v>
      </c>
      <c r="D321" s="95">
        <v>0</v>
      </c>
      <c r="E321" s="95">
        <v>0</v>
      </c>
      <c r="F321" s="95">
        <v>0</v>
      </c>
      <c r="G321" s="95">
        <v>0</v>
      </c>
      <c r="H321" s="95">
        <v>548.25360000000001</v>
      </c>
      <c r="I321" s="95">
        <v>0</v>
      </c>
      <c r="J321" s="95">
        <v>548.25360000000001</v>
      </c>
      <c r="K321" s="95">
        <v>0</v>
      </c>
      <c r="L321" s="95">
        <v>0</v>
      </c>
      <c r="M321" s="95">
        <v>0</v>
      </c>
      <c r="N321" s="95">
        <v>0</v>
      </c>
      <c r="O321" s="95">
        <v>548.25360000000001</v>
      </c>
      <c r="P321" s="95">
        <v>0</v>
      </c>
      <c r="Q321" s="95"/>
    </row>
    <row r="322" spans="1:17" ht="30.15">
      <c r="A322" s="82" t="s">
        <v>562</v>
      </c>
      <c r="B322" s="53" t="s">
        <v>536</v>
      </c>
      <c r="C322" s="95">
        <v>0</v>
      </c>
      <c r="D322" s="95">
        <v>0</v>
      </c>
      <c r="E322" s="95">
        <v>0</v>
      </c>
      <c r="F322" s="95">
        <v>0</v>
      </c>
      <c r="G322" s="95">
        <v>0</v>
      </c>
      <c r="H322" s="95">
        <v>0</v>
      </c>
      <c r="I322" s="95">
        <v>0</v>
      </c>
      <c r="J322" s="95">
        <v>0</v>
      </c>
      <c r="K322" s="95">
        <v>0</v>
      </c>
      <c r="L322" s="95">
        <v>0</v>
      </c>
      <c r="M322" s="95">
        <v>0</v>
      </c>
      <c r="N322" s="95">
        <v>0</v>
      </c>
      <c r="O322" s="95">
        <v>0</v>
      </c>
      <c r="P322" s="95">
        <v>0</v>
      </c>
      <c r="Q322" s="95"/>
    </row>
    <row r="323" spans="1:17" ht="30.15">
      <c r="A323" s="82" t="s">
        <v>563</v>
      </c>
      <c r="B323" s="53" t="s">
        <v>564</v>
      </c>
      <c r="C323" s="95">
        <v>1939.65272</v>
      </c>
      <c r="D323" s="95">
        <v>0</v>
      </c>
      <c r="E323" s="95">
        <v>0</v>
      </c>
      <c r="F323" s="95">
        <v>0</v>
      </c>
      <c r="G323" s="95">
        <v>0</v>
      </c>
      <c r="H323" s="95">
        <v>1939.65272</v>
      </c>
      <c r="I323" s="95">
        <v>0</v>
      </c>
      <c r="J323" s="95">
        <v>1939.65272</v>
      </c>
      <c r="K323" s="95">
        <v>0</v>
      </c>
      <c r="L323" s="95">
        <v>0</v>
      </c>
      <c r="M323" s="95">
        <v>0</v>
      </c>
      <c r="N323" s="95">
        <v>0</v>
      </c>
      <c r="O323" s="95">
        <v>1939.65272</v>
      </c>
      <c r="P323" s="95">
        <v>0</v>
      </c>
      <c r="Q323" s="95"/>
    </row>
    <row r="324" spans="1:17" ht="45.2">
      <c r="A324" s="82" t="s">
        <v>565</v>
      </c>
      <c r="B324" s="53" t="s">
        <v>566</v>
      </c>
      <c r="C324" s="95">
        <v>299</v>
      </c>
      <c r="D324" s="95">
        <v>0</v>
      </c>
      <c r="E324" s="95">
        <v>0</v>
      </c>
      <c r="F324" s="95">
        <v>0</v>
      </c>
      <c r="G324" s="95">
        <v>0</v>
      </c>
      <c r="H324" s="95">
        <v>299</v>
      </c>
      <c r="I324" s="95">
        <v>0</v>
      </c>
      <c r="J324" s="95">
        <v>299</v>
      </c>
      <c r="K324" s="95">
        <v>0</v>
      </c>
      <c r="L324" s="95">
        <v>0</v>
      </c>
      <c r="M324" s="95">
        <v>0</v>
      </c>
      <c r="N324" s="95">
        <v>0</v>
      </c>
      <c r="O324" s="95">
        <v>299</v>
      </c>
      <c r="P324" s="95">
        <v>0</v>
      </c>
      <c r="Q324" s="95"/>
    </row>
    <row r="325" spans="1:17" ht="30.15">
      <c r="A325" s="82" t="s">
        <v>567</v>
      </c>
      <c r="B325" s="53" t="s">
        <v>568</v>
      </c>
      <c r="C325" s="95">
        <v>555</v>
      </c>
      <c r="D325" s="95">
        <v>0</v>
      </c>
      <c r="E325" s="95">
        <v>0</v>
      </c>
      <c r="F325" s="95">
        <v>0</v>
      </c>
      <c r="G325" s="95">
        <v>0</v>
      </c>
      <c r="H325" s="111">
        <v>555</v>
      </c>
      <c r="I325" s="95">
        <v>0</v>
      </c>
      <c r="J325" s="95">
        <v>0</v>
      </c>
      <c r="K325" s="95">
        <v>0</v>
      </c>
      <c r="L325" s="95">
        <v>0</v>
      </c>
      <c r="M325" s="95">
        <v>0</v>
      </c>
      <c r="N325" s="95">
        <v>0</v>
      </c>
      <c r="O325" s="95">
        <v>0</v>
      </c>
      <c r="P325" s="95">
        <v>0</v>
      </c>
      <c r="Q325" s="95"/>
    </row>
    <row r="326" spans="1:17" ht="75.3">
      <c r="A326" s="82" t="s">
        <v>569</v>
      </c>
      <c r="B326" s="53" t="s">
        <v>570</v>
      </c>
      <c r="C326" s="95">
        <v>50</v>
      </c>
      <c r="D326" s="95">
        <v>0</v>
      </c>
      <c r="E326" s="95">
        <v>0</v>
      </c>
      <c r="F326" s="95">
        <v>0</v>
      </c>
      <c r="G326" s="95">
        <v>0</v>
      </c>
      <c r="H326" s="111">
        <v>50</v>
      </c>
      <c r="I326" s="95">
        <v>0</v>
      </c>
      <c r="J326" s="95">
        <v>50</v>
      </c>
      <c r="K326" s="95">
        <v>0</v>
      </c>
      <c r="L326" s="95">
        <v>0</v>
      </c>
      <c r="M326" s="95">
        <v>0</v>
      </c>
      <c r="N326" s="95">
        <v>0</v>
      </c>
      <c r="O326" s="95">
        <v>50</v>
      </c>
      <c r="P326" s="95">
        <v>0</v>
      </c>
      <c r="Q326" s="95"/>
    </row>
    <row r="327" spans="1:17" ht="60.25">
      <c r="A327" s="82" t="s">
        <v>571</v>
      </c>
      <c r="B327" s="53" t="s">
        <v>572</v>
      </c>
      <c r="C327" s="95">
        <v>3874.9180000000001</v>
      </c>
      <c r="D327" s="95">
        <v>0</v>
      </c>
      <c r="E327" s="95">
        <v>0</v>
      </c>
      <c r="F327" s="95">
        <v>0</v>
      </c>
      <c r="G327" s="95">
        <v>0</v>
      </c>
      <c r="H327" s="113">
        <v>3874.9180000000001</v>
      </c>
      <c r="I327" s="95">
        <v>0</v>
      </c>
      <c r="J327" s="95">
        <v>3874.9180000000001</v>
      </c>
      <c r="K327" s="95">
        <v>0</v>
      </c>
      <c r="L327" s="95">
        <v>0</v>
      </c>
      <c r="M327" s="95">
        <v>0</v>
      </c>
      <c r="N327" s="95">
        <v>0</v>
      </c>
      <c r="O327" s="95">
        <v>3874.9180000000001</v>
      </c>
      <c r="P327" s="95">
        <v>0</v>
      </c>
      <c r="Q327" s="95"/>
    </row>
    <row r="328" spans="1:17">
      <c r="A328" s="4" t="s">
        <v>82</v>
      </c>
      <c r="B328" s="4" t="s">
        <v>573</v>
      </c>
      <c r="C328" s="81">
        <f t="shared" ref="C328:P328" si="18">C327+C326+C325+C324+C323+C322+C321+C320+C319+C318+C317+C316+C315+C314+C313+C312+C308</f>
        <v>9385.9290999999994</v>
      </c>
      <c r="D328" s="81">
        <f t="shared" si="18"/>
        <v>0</v>
      </c>
      <c r="E328" s="81">
        <f t="shared" si="18"/>
        <v>0</v>
      </c>
      <c r="F328" s="81">
        <f t="shared" si="18"/>
        <v>0</v>
      </c>
      <c r="G328" s="81">
        <f t="shared" si="18"/>
        <v>0</v>
      </c>
      <c r="H328" s="81">
        <f t="shared" si="18"/>
        <v>9385.9290999999994</v>
      </c>
      <c r="I328" s="81">
        <f t="shared" si="18"/>
        <v>0</v>
      </c>
      <c r="J328" s="81">
        <f t="shared" si="18"/>
        <v>8778.7968499999988</v>
      </c>
      <c r="K328" s="81">
        <f t="shared" si="18"/>
        <v>0</v>
      </c>
      <c r="L328" s="81">
        <f t="shared" si="18"/>
        <v>0</v>
      </c>
      <c r="M328" s="81">
        <f t="shared" si="18"/>
        <v>0</v>
      </c>
      <c r="N328" s="81">
        <f t="shared" si="18"/>
        <v>0</v>
      </c>
      <c r="O328" s="81">
        <f t="shared" si="18"/>
        <v>8778.7968499999988</v>
      </c>
      <c r="P328" s="81">
        <f t="shared" si="18"/>
        <v>0</v>
      </c>
      <c r="Q328" s="81"/>
    </row>
    <row r="329" spans="1:17" ht="24.25" customHeight="1">
      <c r="A329" s="80" t="s">
        <v>574</v>
      </c>
      <c r="B329" s="13" t="s">
        <v>575</v>
      </c>
      <c r="C329" s="13"/>
      <c r="D329" s="13"/>
      <c r="E329" s="13"/>
      <c r="F329" s="13"/>
      <c r="G329" s="13"/>
      <c r="H329" s="13"/>
      <c r="I329" s="13"/>
      <c r="J329" s="13"/>
      <c r="K329" s="13"/>
      <c r="L329" s="13"/>
      <c r="M329" s="13"/>
      <c r="N329" s="13"/>
      <c r="O329" s="13"/>
      <c r="P329" s="13"/>
      <c r="Q329" s="40"/>
    </row>
    <row r="330" spans="1:17" ht="94.25" customHeight="1">
      <c r="A330" s="82" t="s">
        <v>124</v>
      </c>
      <c r="B330" s="53" t="s">
        <v>576</v>
      </c>
      <c r="C330" s="95">
        <v>4.8095999999999997</v>
      </c>
      <c r="D330" s="128">
        <v>0</v>
      </c>
      <c r="E330" s="129">
        <v>0</v>
      </c>
      <c r="F330" s="129">
        <v>0</v>
      </c>
      <c r="G330" s="95">
        <v>0</v>
      </c>
      <c r="H330" s="95">
        <v>4.8095999999999997</v>
      </c>
      <c r="I330" s="95">
        <v>0</v>
      </c>
      <c r="J330" s="95">
        <v>4.8095999999999997</v>
      </c>
      <c r="K330" s="95">
        <v>0</v>
      </c>
      <c r="L330" s="95">
        <v>0</v>
      </c>
      <c r="M330" s="95">
        <v>0</v>
      </c>
      <c r="N330" s="95">
        <v>0</v>
      </c>
      <c r="O330" s="95">
        <v>4.8095999999999997</v>
      </c>
      <c r="P330" s="95">
        <v>0</v>
      </c>
      <c r="Q330" s="53" t="s">
        <v>577</v>
      </c>
    </row>
    <row r="331" spans="1:17" ht="209" customHeight="1">
      <c r="A331" s="82" t="s">
        <v>145</v>
      </c>
      <c r="B331" s="53" t="s">
        <v>578</v>
      </c>
      <c r="C331" s="95">
        <v>403.32499999999999</v>
      </c>
      <c r="D331" s="128">
        <v>0</v>
      </c>
      <c r="E331" s="129">
        <v>0</v>
      </c>
      <c r="F331" s="129">
        <v>0</v>
      </c>
      <c r="G331" s="95">
        <v>0</v>
      </c>
      <c r="H331" s="95">
        <v>403.32499999999999</v>
      </c>
      <c r="I331" s="95">
        <v>0</v>
      </c>
      <c r="J331" s="95">
        <v>403.32499999999999</v>
      </c>
      <c r="K331" s="128">
        <v>0</v>
      </c>
      <c r="L331" s="129">
        <v>0</v>
      </c>
      <c r="M331" s="129">
        <v>0</v>
      </c>
      <c r="N331" s="95">
        <v>0</v>
      </c>
      <c r="O331" s="95">
        <v>403.32499999999999</v>
      </c>
      <c r="P331" s="95">
        <v>0</v>
      </c>
      <c r="Q331" s="53" t="s">
        <v>579</v>
      </c>
    </row>
    <row r="332" spans="1:17" ht="81.2" customHeight="1">
      <c r="A332" s="82" t="s">
        <v>34</v>
      </c>
      <c r="B332" s="53" t="s">
        <v>580</v>
      </c>
      <c r="C332" s="95">
        <v>172.05</v>
      </c>
      <c r="D332" s="128">
        <v>0</v>
      </c>
      <c r="E332" s="129">
        <v>0</v>
      </c>
      <c r="F332" s="129">
        <v>0</v>
      </c>
      <c r="G332" s="95">
        <v>0</v>
      </c>
      <c r="H332" s="95">
        <v>172.05</v>
      </c>
      <c r="I332" s="95">
        <v>0</v>
      </c>
      <c r="J332" s="95">
        <v>172.05</v>
      </c>
      <c r="K332" s="128">
        <v>0</v>
      </c>
      <c r="L332" s="129">
        <v>0</v>
      </c>
      <c r="M332" s="129">
        <v>0</v>
      </c>
      <c r="N332" s="95">
        <v>0</v>
      </c>
      <c r="O332" s="95">
        <v>172.05</v>
      </c>
      <c r="P332" s="95">
        <v>0</v>
      </c>
      <c r="Q332" s="53" t="s">
        <v>581</v>
      </c>
    </row>
    <row r="333" spans="1:17" ht="43.85" customHeight="1">
      <c r="A333" s="82" t="s">
        <v>37</v>
      </c>
      <c r="B333" s="53" t="s">
        <v>582</v>
      </c>
      <c r="C333" s="95">
        <v>81.921059999999997</v>
      </c>
      <c r="D333" s="128">
        <v>0</v>
      </c>
      <c r="E333" s="129">
        <v>0</v>
      </c>
      <c r="F333" s="129">
        <v>0</v>
      </c>
      <c r="G333" s="95">
        <v>0</v>
      </c>
      <c r="H333" s="95">
        <v>81.921059999999997</v>
      </c>
      <c r="I333" s="95">
        <v>0</v>
      </c>
      <c r="J333" s="95">
        <v>81.921059999999997</v>
      </c>
      <c r="K333" s="128">
        <v>0</v>
      </c>
      <c r="L333" s="129">
        <v>0</v>
      </c>
      <c r="M333" s="129">
        <v>0</v>
      </c>
      <c r="N333" s="95">
        <v>0</v>
      </c>
      <c r="O333" s="95">
        <v>81.921059999999997</v>
      </c>
      <c r="P333" s="95">
        <v>0</v>
      </c>
      <c r="Q333" s="53" t="s">
        <v>583</v>
      </c>
    </row>
    <row r="334" spans="1:17" ht="75.3">
      <c r="A334" s="82" t="s">
        <v>39</v>
      </c>
      <c r="B334" s="53" t="s">
        <v>584</v>
      </c>
      <c r="C334" s="95">
        <v>233.65237999999999</v>
      </c>
      <c r="D334" s="128">
        <v>0</v>
      </c>
      <c r="E334" s="129">
        <v>0</v>
      </c>
      <c r="F334" s="129">
        <v>0</v>
      </c>
      <c r="G334" s="95">
        <v>0</v>
      </c>
      <c r="H334" s="95">
        <v>233.65237999999999</v>
      </c>
      <c r="I334" s="95">
        <v>0</v>
      </c>
      <c r="J334" s="95">
        <v>128.01437999999999</v>
      </c>
      <c r="K334" s="128">
        <v>0</v>
      </c>
      <c r="L334" s="129">
        <v>0</v>
      </c>
      <c r="M334" s="129">
        <v>0</v>
      </c>
      <c r="N334" s="95">
        <v>0</v>
      </c>
      <c r="O334" s="95">
        <v>128.01437999999999</v>
      </c>
      <c r="P334" s="95">
        <v>0</v>
      </c>
      <c r="Q334" s="53" t="s">
        <v>585</v>
      </c>
    </row>
    <row r="335" spans="1:17" ht="105.4">
      <c r="A335" s="82" t="s">
        <v>44</v>
      </c>
      <c r="B335" s="53" t="s">
        <v>586</v>
      </c>
      <c r="C335" s="95">
        <v>99.012</v>
      </c>
      <c r="D335" s="128">
        <v>0</v>
      </c>
      <c r="E335" s="129">
        <v>0</v>
      </c>
      <c r="F335" s="129">
        <v>0</v>
      </c>
      <c r="G335" s="95">
        <v>0</v>
      </c>
      <c r="H335" s="95">
        <v>99.012</v>
      </c>
      <c r="I335" s="95">
        <v>0</v>
      </c>
      <c r="J335" s="95">
        <v>99.012</v>
      </c>
      <c r="K335" s="128">
        <v>0</v>
      </c>
      <c r="L335" s="129">
        <v>0</v>
      </c>
      <c r="M335" s="129">
        <v>0</v>
      </c>
      <c r="N335" s="95">
        <v>0</v>
      </c>
      <c r="O335" s="95">
        <v>99.012</v>
      </c>
      <c r="P335" s="95">
        <v>0</v>
      </c>
      <c r="Q335" s="53" t="s">
        <v>587</v>
      </c>
    </row>
    <row r="336" spans="1:17" ht="45.2">
      <c r="A336" s="82" t="s">
        <v>202</v>
      </c>
      <c r="B336" s="53" t="s">
        <v>588</v>
      </c>
      <c r="C336" s="95">
        <v>0</v>
      </c>
      <c r="D336" s="128">
        <v>0</v>
      </c>
      <c r="E336" s="129">
        <v>0</v>
      </c>
      <c r="F336" s="129">
        <v>0</v>
      </c>
      <c r="G336" s="95">
        <v>0</v>
      </c>
      <c r="H336" s="95">
        <v>0</v>
      </c>
      <c r="I336" s="95">
        <v>0</v>
      </c>
      <c r="J336" s="95">
        <v>0</v>
      </c>
      <c r="K336" s="128">
        <v>0</v>
      </c>
      <c r="L336" s="129">
        <v>0</v>
      </c>
      <c r="M336" s="129">
        <v>0</v>
      </c>
      <c r="N336" s="95">
        <v>0</v>
      </c>
      <c r="O336" s="95">
        <v>0</v>
      </c>
      <c r="P336" s="95">
        <v>0</v>
      </c>
      <c r="Q336" s="53"/>
    </row>
    <row r="337" spans="1:17" ht="60.25">
      <c r="A337" s="82" t="s">
        <v>554</v>
      </c>
      <c r="B337" s="53" t="s">
        <v>589</v>
      </c>
      <c r="C337" s="95">
        <v>159.69757999999999</v>
      </c>
      <c r="D337" s="128">
        <v>0</v>
      </c>
      <c r="E337" s="129">
        <v>0</v>
      </c>
      <c r="F337" s="129">
        <v>0</v>
      </c>
      <c r="G337" s="95">
        <v>0</v>
      </c>
      <c r="H337" s="95">
        <v>159.69757999999999</v>
      </c>
      <c r="I337" s="95">
        <v>0</v>
      </c>
      <c r="J337" s="95">
        <v>159.69757999999999</v>
      </c>
      <c r="K337" s="128">
        <v>0</v>
      </c>
      <c r="L337" s="129">
        <v>0</v>
      </c>
      <c r="M337" s="129">
        <v>0</v>
      </c>
      <c r="N337" s="95">
        <v>0</v>
      </c>
      <c r="O337" s="95">
        <v>159.69757999999999</v>
      </c>
      <c r="P337" s="95">
        <v>0</v>
      </c>
      <c r="Q337" s="53" t="s">
        <v>590</v>
      </c>
    </row>
    <row r="338" spans="1:17">
      <c r="A338" s="4" t="s">
        <v>82</v>
      </c>
      <c r="B338" s="4"/>
      <c r="C338" s="103">
        <f t="shared" ref="C338:P338" si="19">C330+C331+C332+C333+C334+C335+C336+C337</f>
        <v>1154.4676200000001</v>
      </c>
      <c r="D338" s="103">
        <f t="shared" si="19"/>
        <v>0</v>
      </c>
      <c r="E338" s="103">
        <f t="shared" si="19"/>
        <v>0</v>
      </c>
      <c r="F338" s="103">
        <f t="shared" si="19"/>
        <v>0</v>
      </c>
      <c r="G338" s="103">
        <f t="shared" si="19"/>
        <v>0</v>
      </c>
      <c r="H338" s="103">
        <f t="shared" si="19"/>
        <v>1154.4676200000001</v>
      </c>
      <c r="I338" s="103">
        <f t="shared" si="19"/>
        <v>0</v>
      </c>
      <c r="J338" s="103">
        <f t="shared" si="19"/>
        <v>1048.82962</v>
      </c>
      <c r="K338" s="103">
        <f t="shared" si="19"/>
        <v>0</v>
      </c>
      <c r="L338" s="103">
        <f t="shared" si="19"/>
        <v>0</v>
      </c>
      <c r="M338" s="103">
        <f t="shared" si="19"/>
        <v>0</v>
      </c>
      <c r="N338" s="103">
        <f t="shared" si="19"/>
        <v>0</v>
      </c>
      <c r="O338" s="103">
        <f t="shared" si="19"/>
        <v>1048.82962</v>
      </c>
      <c r="P338" s="103">
        <f t="shared" si="19"/>
        <v>0</v>
      </c>
      <c r="Q338" s="40"/>
    </row>
    <row r="339" spans="1:17">
      <c r="A339" s="82"/>
      <c r="B339" s="40"/>
      <c r="C339" s="40"/>
      <c r="D339" s="40"/>
      <c r="E339" s="40"/>
      <c r="F339" s="40"/>
      <c r="G339" s="40"/>
      <c r="H339" s="40"/>
      <c r="I339" s="40"/>
      <c r="J339" s="40"/>
      <c r="K339" s="40"/>
      <c r="L339" s="40"/>
      <c r="M339" s="40"/>
      <c r="N339" s="40"/>
      <c r="O339" s="40"/>
      <c r="P339" s="40"/>
      <c r="Q339" s="40"/>
    </row>
    <row r="340" spans="1:17" ht="15.75" customHeight="1">
      <c r="A340" s="80" t="s">
        <v>591</v>
      </c>
      <c r="B340" s="13" t="s">
        <v>592</v>
      </c>
      <c r="C340" s="13"/>
      <c r="D340" s="13"/>
      <c r="E340" s="13"/>
      <c r="F340" s="13"/>
      <c r="G340" s="13"/>
      <c r="H340" s="13"/>
      <c r="I340" s="13"/>
      <c r="J340" s="13"/>
      <c r="K340" s="13"/>
      <c r="L340" s="13"/>
      <c r="M340" s="13"/>
      <c r="N340" s="13"/>
      <c r="O340" s="13"/>
      <c r="P340" s="13"/>
      <c r="Q340" s="40"/>
    </row>
    <row r="341" spans="1:17" ht="146.44999999999999" customHeight="1">
      <c r="A341" s="82" t="s">
        <v>124</v>
      </c>
      <c r="B341" s="53" t="s">
        <v>593</v>
      </c>
      <c r="C341" s="53">
        <f>3831.06</f>
        <v>3831.06</v>
      </c>
      <c r="D341" s="53">
        <v>0</v>
      </c>
      <c r="E341" s="53">
        <v>0</v>
      </c>
      <c r="F341" s="53">
        <v>0</v>
      </c>
      <c r="G341" s="53">
        <v>0</v>
      </c>
      <c r="H341" s="73">
        <v>0</v>
      </c>
      <c r="I341" s="53">
        <v>0</v>
      </c>
      <c r="J341" s="53">
        <f>3831.06</f>
        <v>3831.06</v>
      </c>
      <c r="K341" s="53">
        <v>0</v>
      </c>
      <c r="L341" s="53">
        <v>0</v>
      </c>
      <c r="M341" s="53">
        <v>0</v>
      </c>
      <c r="N341" s="53">
        <v>0</v>
      </c>
      <c r="O341" s="53">
        <v>0</v>
      </c>
      <c r="P341" s="53">
        <v>0</v>
      </c>
      <c r="Q341" s="53" t="s">
        <v>594</v>
      </c>
    </row>
    <row r="342" spans="1:17" ht="75.3">
      <c r="A342" s="82" t="s">
        <v>145</v>
      </c>
      <c r="B342" s="53" t="s">
        <v>595</v>
      </c>
      <c r="C342" s="52">
        <f>D342+E342+H342+I342</f>
        <v>483.63909999999998</v>
      </c>
      <c r="D342" s="53">
        <v>0</v>
      </c>
      <c r="E342" s="53">
        <f>F342+G342</f>
        <v>82.3</v>
      </c>
      <c r="F342" s="53">
        <v>0</v>
      </c>
      <c r="G342" s="53">
        <v>82.3</v>
      </c>
      <c r="H342" s="73">
        <v>401.33909999999997</v>
      </c>
      <c r="I342" s="53">
        <v>0</v>
      </c>
      <c r="J342" s="52">
        <f>K342+L342+O342+P342</f>
        <v>473.54099999999994</v>
      </c>
      <c r="K342" s="53">
        <v>0</v>
      </c>
      <c r="L342" s="53">
        <f>M342+N342</f>
        <v>72.201899999999995</v>
      </c>
      <c r="M342" s="53">
        <v>0</v>
      </c>
      <c r="N342" s="53">
        <v>72.201899999999995</v>
      </c>
      <c r="O342" s="53">
        <v>401.33909999999997</v>
      </c>
      <c r="P342" s="53">
        <v>0</v>
      </c>
      <c r="Q342" s="53" t="s">
        <v>596</v>
      </c>
    </row>
    <row r="343" spans="1:17" ht="60.25">
      <c r="A343" s="82" t="s">
        <v>34</v>
      </c>
      <c r="B343" s="53" t="s">
        <v>597</v>
      </c>
      <c r="C343" s="53">
        <v>1209.50504</v>
      </c>
      <c r="D343" s="53">
        <v>0</v>
      </c>
      <c r="E343" s="53">
        <v>0</v>
      </c>
      <c r="F343" s="53">
        <v>0</v>
      </c>
      <c r="G343" s="53">
        <v>0</v>
      </c>
      <c r="H343" s="73">
        <v>0</v>
      </c>
      <c r="I343" s="53">
        <v>0</v>
      </c>
      <c r="J343" s="53">
        <v>1200.39724</v>
      </c>
      <c r="K343" s="53">
        <v>0</v>
      </c>
      <c r="L343" s="53">
        <v>0</v>
      </c>
      <c r="M343" s="53">
        <v>0</v>
      </c>
      <c r="N343" s="53">
        <v>0</v>
      </c>
      <c r="O343" s="53">
        <v>0</v>
      </c>
      <c r="P343" s="53">
        <v>0</v>
      </c>
      <c r="Q343" s="53" t="s">
        <v>597</v>
      </c>
    </row>
    <row r="344" spans="1:17" ht="30.15">
      <c r="A344" s="82" t="s">
        <v>42</v>
      </c>
      <c r="B344" s="53" t="s">
        <v>598</v>
      </c>
      <c r="C344" s="73">
        <f>H344</f>
        <v>5000</v>
      </c>
      <c r="D344" s="53">
        <v>0</v>
      </c>
      <c r="E344" s="53">
        <v>0</v>
      </c>
      <c r="F344" s="53">
        <v>0</v>
      </c>
      <c r="G344" s="53">
        <v>0</v>
      </c>
      <c r="H344" s="73">
        <v>5000</v>
      </c>
      <c r="I344" s="53">
        <v>0</v>
      </c>
      <c r="J344" s="73">
        <v>5000</v>
      </c>
      <c r="K344" s="53">
        <v>0</v>
      </c>
      <c r="L344" s="53">
        <v>0</v>
      </c>
      <c r="M344" s="53">
        <v>0</v>
      </c>
      <c r="N344" s="53">
        <v>0</v>
      </c>
      <c r="O344" s="73">
        <v>5000</v>
      </c>
      <c r="P344" s="53">
        <v>0</v>
      </c>
      <c r="Q344" s="53" t="s">
        <v>599</v>
      </c>
    </row>
    <row r="345" spans="1:17">
      <c r="A345" s="4" t="s">
        <v>82</v>
      </c>
      <c r="B345" s="4"/>
      <c r="C345" s="130">
        <f t="shared" ref="C345:P345" si="20">C341+C342+C343+C344</f>
        <v>10524.20414</v>
      </c>
      <c r="D345" s="130">
        <f t="shared" si="20"/>
        <v>0</v>
      </c>
      <c r="E345" s="130">
        <f t="shared" si="20"/>
        <v>82.3</v>
      </c>
      <c r="F345" s="130">
        <f t="shared" si="20"/>
        <v>0</v>
      </c>
      <c r="G345" s="130">
        <f t="shared" si="20"/>
        <v>82.3</v>
      </c>
      <c r="H345" s="130">
        <f t="shared" si="20"/>
        <v>5401.3391000000001</v>
      </c>
      <c r="I345" s="130">
        <f t="shared" si="20"/>
        <v>0</v>
      </c>
      <c r="J345" s="130">
        <f t="shared" si="20"/>
        <v>10504.998240000001</v>
      </c>
      <c r="K345" s="130">
        <f t="shared" si="20"/>
        <v>0</v>
      </c>
      <c r="L345" s="130">
        <f t="shared" si="20"/>
        <v>72.201899999999995</v>
      </c>
      <c r="M345" s="130">
        <f t="shared" si="20"/>
        <v>0</v>
      </c>
      <c r="N345" s="130">
        <f t="shared" si="20"/>
        <v>72.201899999999995</v>
      </c>
      <c r="O345" s="130">
        <f t="shared" si="20"/>
        <v>5401.3391000000001</v>
      </c>
      <c r="P345" s="130">
        <f t="shared" si="20"/>
        <v>0</v>
      </c>
      <c r="Q345" s="40"/>
    </row>
    <row r="346" spans="1:17">
      <c r="A346" s="80"/>
      <c r="B346" s="103"/>
      <c r="C346" s="131"/>
      <c r="D346" s="131"/>
      <c r="E346" s="131"/>
      <c r="F346" s="131"/>
      <c r="G346" s="131"/>
      <c r="H346" s="131"/>
      <c r="I346" s="131"/>
      <c r="J346" s="131"/>
      <c r="K346" s="131"/>
      <c r="L346" s="131"/>
      <c r="M346" s="131"/>
      <c r="N346" s="131"/>
      <c r="O346" s="131"/>
      <c r="P346" s="131"/>
      <c r="Q346" s="40"/>
    </row>
    <row r="347" spans="1:17" ht="15.75" customHeight="1">
      <c r="A347" s="80" t="s">
        <v>600</v>
      </c>
      <c r="B347" s="13" t="s">
        <v>601</v>
      </c>
      <c r="C347" s="13"/>
      <c r="D347" s="13"/>
      <c r="E347" s="13"/>
      <c r="F347" s="13"/>
      <c r="G347" s="13"/>
      <c r="H347" s="13"/>
      <c r="I347" s="13"/>
      <c r="J347" s="13"/>
      <c r="K347" s="13"/>
      <c r="L347" s="13"/>
      <c r="M347" s="13"/>
      <c r="N347" s="13"/>
      <c r="O347" s="13"/>
      <c r="P347" s="13"/>
      <c r="Q347" s="40"/>
    </row>
    <row r="348" spans="1:17" ht="39.15" customHeight="1">
      <c r="A348" s="132"/>
      <c r="B348" s="2" t="s">
        <v>602</v>
      </c>
      <c r="C348" s="2"/>
      <c r="D348" s="2"/>
      <c r="E348" s="2"/>
      <c r="F348" s="2"/>
      <c r="G348" s="2"/>
      <c r="H348" s="2"/>
      <c r="I348" s="2"/>
      <c r="J348" s="2"/>
      <c r="K348" s="2"/>
      <c r="L348" s="2"/>
      <c r="M348" s="2"/>
      <c r="N348" s="2"/>
      <c r="O348" s="2"/>
      <c r="P348" s="2"/>
      <c r="Q348" s="133"/>
    </row>
    <row r="349" spans="1:17" ht="15.75" customHeight="1">
      <c r="A349" s="134"/>
      <c r="B349" s="1" t="s">
        <v>603</v>
      </c>
      <c r="C349" s="1"/>
      <c r="D349" s="1"/>
      <c r="E349" s="1"/>
      <c r="F349" s="1"/>
      <c r="G349" s="1"/>
      <c r="H349" s="1"/>
      <c r="I349" s="1"/>
      <c r="J349" s="135"/>
      <c r="K349" s="136"/>
      <c r="L349" s="136"/>
      <c r="M349" s="136"/>
      <c r="N349" s="136"/>
      <c r="O349" s="136"/>
      <c r="P349" s="137"/>
      <c r="Q349" s="138"/>
    </row>
    <row r="350" spans="1:17" ht="121.1">
      <c r="A350" s="139" t="s">
        <v>156</v>
      </c>
      <c r="B350" s="140" t="s">
        <v>604</v>
      </c>
      <c r="C350" s="141">
        <f>H350</f>
        <v>0</v>
      </c>
      <c r="D350" s="141">
        <v>0</v>
      </c>
      <c r="E350" s="142">
        <v>0</v>
      </c>
      <c r="F350" s="142">
        <v>0</v>
      </c>
      <c r="G350" s="142">
        <v>0</v>
      </c>
      <c r="H350" s="141">
        <v>0</v>
      </c>
      <c r="I350" s="143">
        <v>0</v>
      </c>
      <c r="J350" s="144">
        <f>O350</f>
        <v>0</v>
      </c>
      <c r="K350" s="141">
        <v>0</v>
      </c>
      <c r="L350" s="142">
        <v>0</v>
      </c>
      <c r="M350" s="142">
        <v>0</v>
      </c>
      <c r="N350" s="142">
        <v>0</v>
      </c>
      <c r="O350" s="141">
        <v>0</v>
      </c>
      <c r="P350" s="145">
        <v>0</v>
      </c>
      <c r="Q350" s="350"/>
    </row>
    <row r="351" spans="1:17" ht="135.5">
      <c r="A351" s="139" t="s">
        <v>161</v>
      </c>
      <c r="B351" s="53" t="s">
        <v>605</v>
      </c>
      <c r="C351" s="141">
        <f>E351+H351</f>
        <v>0</v>
      </c>
      <c r="D351" s="141">
        <v>0</v>
      </c>
      <c r="E351" s="142">
        <f>G351</f>
        <v>0</v>
      </c>
      <c r="F351" s="142">
        <v>0</v>
      </c>
      <c r="G351" s="142">
        <v>0</v>
      </c>
      <c r="H351" s="141">
        <v>0</v>
      </c>
      <c r="I351" s="143">
        <v>0</v>
      </c>
      <c r="J351" s="144">
        <f>L351+O351</f>
        <v>0</v>
      </c>
      <c r="K351" s="141">
        <v>0</v>
      </c>
      <c r="L351" s="142">
        <f>N351</f>
        <v>0</v>
      </c>
      <c r="M351" s="142">
        <v>0</v>
      </c>
      <c r="N351" s="142">
        <v>0</v>
      </c>
      <c r="O351" s="141">
        <v>0</v>
      </c>
      <c r="P351" s="145">
        <v>0</v>
      </c>
      <c r="Q351" s="350"/>
    </row>
    <row r="352" spans="1:17" ht="136.15">
      <c r="A352" s="139" t="s">
        <v>164</v>
      </c>
      <c r="B352" s="140" t="s">
        <v>606</v>
      </c>
      <c r="C352" s="141">
        <f>H352</f>
        <v>2171.085</v>
      </c>
      <c r="D352" s="141">
        <v>0</v>
      </c>
      <c r="E352" s="142">
        <f>G352</f>
        <v>0</v>
      </c>
      <c r="F352" s="142">
        <v>0</v>
      </c>
      <c r="G352" s="142">
        <v>0</v>
      </c>
      <c r="H352" s="141">
        <v>2171.085</v>
      </c>
      <c r="I352" s="143">
        <v>0</v>
      </c>
      <c r="J352" s="144">
        <f>L352+O352</f>
        <v>2171.085</v>
      </c>
      <c r="K352" s="141">
        <v>0</v>
      </c>
      <c r="L352" s="142">
        <f>N352</f>
        <v>0</v>
      </c>
      <c r="M352" s="142">
        <v>0</v>
      </c>
      <c r="N352" s="142">
        <v>0</v>
      </c>
      <c r="O352" s="141">
        <v>2171.085</v>
      </c>
      <c r="P352" s="145">
        <v>0</v>
      </c>
      <c r="Q352" s="350"/>
    </row>
    <row r="353" spans="1:17" ht="33.549999999999997" customHeight="1">
      <c r="A353" s="139"/>
      <c r="B353" s="351" t="s">
        <v>607</v>
      </c>
      <c r="C353" s="351"/>
      <c r="D353" s="351"/>
      <c r="E353" s="351"/>
      <c r="F353" s="351"/>
      <c r="G353" s="351"/>
      <c r="H353" s="351"/>
      <c r="I353" s="351"/>
      <c r="J353" s="351"/>
      <c r="K353" s="351"/>
      <c r="L353" s="351"/>
      <c r="M353" s="351"/>
      <c r="N353" s="351"/>
      <c r="O353" s="351"/>
      <c r="P353" s="351"/>
      <c r="Q353" s="351"/>
    </row>
    <row r="354" spans="1:17" ht="136.15">
      <c r="A354" s="139" t="s">
        <v>156</v>
      </c>
      <c r="B354" s="140" t="s">
        <v>608</v>
      </c>
      <c r="C354" s="141">
        <f>E354+H354</f>
        <v>8686.5889999999999</v>
      </c>
      <c r="D354" s="141">
        <v>0</v>
      </c>
      <c r="E354" s="142">
        <v>6000</v>
      </c>
      <c r="F354" s="142">
        <v>6000</v>
      </c>
      <c r="G354" s="142">
        <v>0</v>
      </c>
      <c r="H354" s="141">
        <v>2686.5889999999999</v>
      </c>
      <c r="I354" s="143">
        <v>0</v>
      </c>
      <c r="J354" s="144">
        <f>L354+O354</f>
        <v>8686.5889999999999</v>
      </c>
      <c r="K354" s="141">
        <v>0</v>
      </c>
      <c r="L354" s="142">
        <f>M354+N354</f>
        <v>6000</v>
      </c>
      <c r="M354" s="142">
        <v>6000</v>
      </c>
      <c r="N354" s="142">
        <v>0</v>
      </c>
      <c r="O354" s="141">
        <v>2686.5889999999999</v>
      </c>
      <c r="P354" s="145">
        <v>0</v>
      </c>
      <c r="Q354" s="146"/>
    </row>
    <row r="355" spans="1:17">
      <c r="A355" s="352" t="s">
        <v>609</v>
      </c>
      <c r="B355" s="352"/>
      <c r="C355" s="147">
        <f t="shared" ref="C355:P355" si="21">C354+C352+C351+C350</f>
        <v>10857.673999999999</v>
      </c>
      <c r="D355" s="147">
        <f t="shared" si="21"/>
        <v>0</v>
      </c>
      <c r="E355" s="147">
        <f t="shared" si="21"/>
        <v>6000</v>
      </c>
      <c r="F355" s="147">
        <f t="shared" si="21"/>
        <v>6000</v>
      </c>
      <c r="G355" s="147">
        <f t="shared" si="21"/>
        <v>0</v>
      </c>
      <c r="H355" s="147">
        <f t="shared" si="21"/>
        <v>4857.674</v>
      </c>
      <c r="I355" s="147">
        <f t="shared" si="21"/>
        <v>0</v>
      </c>
      <c r="J355" s="147">
        <f t="shared" si="21"/>
        <v>10857.673999999999</v>
      </c>
      <c r="K355" s="147">
        <f t="shared" si="21"/>
        <v>0</v>
      </c>
      <c r="L355" s="147">
        <f t="shared" si="21"/>
        <v>6000</v>
      </c>
      <c r="M355" s="147">
        <f t="shared" si="21"/>
        <v>6000</v>
      </c>
      <c r="N355" s="147">
        <f t="shared" si="21"/>
        <v>0</v>
      </c>
      <c r="O355" s="147">
        <f t="shared" si="21"/>
        <v>4857.674</v>
      </c>
      <c r="P355" s="147">
        <f t="shared" si="21"/>
        <v>0</v>
      </c>
      <c r="Q355" s="146"/>
    </row>
    <row r="356" spans="1:17" ht="39.15" customHeight="1">
      <c r="A356" s="353" t="s">
        <v>610</v>
      </c>
      <c r="B356" s="353"/>
      <c r="C356" s="353"/>
      <c r="D356" s="353"/>
      <c r="E356" s="353"/>
      <c r="F356" s="353"/>
      <c r="G356" s="353"/>
      <c r="H356" s="353"/>
      <c r="I356" s="353"/>
      <c r="J356" s="353"/>
      <c r="K356" s="353"/>
      <c r="L356" s="353"/>
      <c r="M356" s="353"/>
      <c r="N356" s="353"/>
      <c r="O356" s="353"/>
      <c r="P356" s="353"/>
      <c r="Q356" s="353"/>
    </row>
    <row r="357" spans="1:17" ht="15.75" customHeight="1">
      <c r="A357" s="148"/>
      <c r="B357" s="354" t="s">
        <v>611</v>
      </c>
      <c r="C357" s="354"/>
      <c r="D357" s="354"/>
      <c r="E357" s="354"/>
      <c r="F357" s="354"/>
      <c r="G357" s="354"/>
      <c r="H357" s="354"/>
      <c r="I357" s="354"/>
      <c r="J357" s="149"/>
      <c r="K357" s="100"/>
      <c r="L357" s="141"/>
      <c r="M357" s="141"/>
      <c r="N357" s="141"/>
      <c r="O357" s="141"/>
      <c r="P357" s="145"/>
      <c r="Q357" s="146"/>
    </row>
    <row r="358" spans="1:17" ht="30.15">
      <c r="A358" s="150" t="s">
        <v>156</v>
      </c>
      <c r="B358" s="53" t="s">
        <v>612</v>
      </c>
      <c r="C358" s="141">
        <f>H358</f>
        <v>1130.876</v>
      </c>
      <c r="D358" s="141">
        <v>0</v>
      </c>
      <c r="E358" s="141">
        <v>0</v>
      </c>
      <c r="F358" s="141">
        <v>0</v>
      </c>
      <c r="G358" s="141">
        <v>0</v>
      </c>
      <c r="H358" s="141">
        <v>1130.876</v>
      </c>
      <c r="I358" s="143">
        <v>0</v>
      </c>
      <c r="J358" s="144">
        <f>O358</f>
        <v>1130.876</v>
      </c>
      <c r="K358" s="141">
        <v>0</v>
      </c>
      <c r="L358" s="141">
        <v>0</v>
      </c>
      <c r="M358" s="141">
        <v>0</v>
      </c>
      <c r="N358" s="141">
        <v>0</v>
      </c>
      <c r="O358" s="141">
        <v>1130.876</v>
      </c>
      <c r="P358" s="145">
        <v>0</v>
      </c>
      <c r="Q358" s="355"/>
    </row>
    <row r="359" spans="1:17">
      <c r="A359" s="150" t="s">
        <v>158</v>
      </c>
      <c r="B359" s="53" t="s">
        <v>613</v>
      </c>
      <c r="C359" s="141">
        <f>D359+H359</f>
        <v>123.3</v>
      </c>
      <c r="D359" s="141">
        <v>123.3</v>
      </c>
      <c r="E359" s="141">
        <v>0</v>
      </c>
      <c r="F359" s="141">
        <v>0</v>
      </c>
      <c r="G359" s="141">
        <v>0</v>
      </c>
      <c r="H359" s="141">
        <v>0</v>
      </c>
      <c r="I359" s="143">
        <v>0</v>
      </c>
      <c r="J359" s="144">
        <f>K359+O359</f>
        <v>0</v>
      </c>
      <c r="K359" s="141">
        <v>0</v>
      </c>
      <c r="L359" s="141">
        <v>0</v>
      </c>
      <c r="M359" s="141">
        <v>0</v>
      </c>
      <c r="N359" s="141">
        <v>0</v>
      </c>
      <c r="O359" s="141">
        <v>0</v>
      </c>
      <c r="P359" s="145">
        <v>0</v>
      </c>
      <c r="Q359" s="355"/>
    </row>
    <row r="360" spans="1:17" ht="30.15">
      <c r="A360" s="151" t="s">
        <v>161</v>
      </c>
      <c r="B360" s="53" t="s">
        <v>614</v>
      </c>
      <c r="C360" s="141">
        <f t="shared" ref="C360:C366" si="22">H360</f>
        <v>84.34</v>
      </c>
      <c r="D360" s="141">
        <v>0</v>
      </c>
      <c r="E360" s="141">
        <v>0</v>
      </c>
      <c r="F360" s="141">
        <v>0</v>
      </c>
      <c r="G360" s="141">
        <v>0</v>
      </c>
      <c r="H360" s="152">
        <v>84.34</v>
      </c>
      <c r="I360" s="153">
        <v>0</v>
      </c>
      <c r="J360" s="144">
        <f t="shared" ref="J360:J366" si="23">O360</f>
        <v>84.34</v>
      </c>
      <c r="K360" s="141">
        <v>0</v>
      </c>
      <c r="L360" s="141">
        <v>0</v>
      </c>
      <c r="M360" s="141">
        <v>0</v>
      </c>
      <c r="N360" s="141">
        <v>0</v>
      </c>
      <c r="O360" s="152">
        <v>84.34</v>
      </c>
      <c r="P360" s="154">
        <v>0</v>
      </c>
      <c r="Q360" s="155"/>
    </row>
    <row r="361" spans="1:17" ht="75.3">
      <c r="A361" s="139" t="s">
        <v>164</v>
      </c>
      <c r="B361" s="53" t="s">
        <v>615</v>
      </c>
      <c r="C361" s="141">
        <f t="shared" si="22"/>
        <v>90.164000000000001</v>
      </c>
      <c r="D361" s="141">
        <v>0</v>
      </c>
      <c r="E361" s="141">
        <v>0</v>
      </c>
      <c r="F361" s="141">
        <v>0</v>
      </c>
      <c r="G361" s="141">
        <v>0</v>
      </c>
      <c r="H361" s="141">
        <v>90.164000000000001</v>
      </c>
      <c r="I361" s="143">
        <v>0</v>
      </c>
      <c r="J361" s="144">
        <f t="shared" si="23"/>
        <v>90.164000000000001</v>
      </c>
      <c r="K361" s="141">
        <v>0</v>
      </c>
      <c r="L361" s="141">
        <v>0</v>
      </c>
      <c r="M361" s="141">
        <v>0</v>
      </c>
      <c r="N361" s="141">
        <v>0</v>
      </c>
      <c r="O361" s="141">
        <v>90.164000000000001</v>
      </c>
      <c r="P361" s="145">
        <v>0</v>
      </c>
      <c r="Q361" s="155"/>
    </row>
    <row r="362" spans="1:17" ht="45.2">
      <c r="A362" s="139" t="s">
        <v>167</v>
      </c>
      <c r="B362" s="53" t="s">
        <v>616</v>
      </c>
      <c r="C362" s="141">
        <f t="shared" si="22"/>
        <v>330.923</v>
      </c>
      <c r="D362" s="141">
        <v>0</v>
      </c>
      <c r="E362" s="141">
        <v>0</v>
      </c>
      <c r="F362" s="141">
        <v>0</v>
      </c>
      <c r="G362" s="141">
        <v>0</v>
      </c>
      <c r="H362" s="141">
        <v>330.923</v>
      </c>
      <c r="I362" s="143">
        <v>0</v>
      </c>
      <c r="J362" s="144">
        <f t="shared" si="23"/>
        <v>330.923</v>
      </c>
      <c r="K362" s="141">
        <v>0</v>
      </c>
      <c r="L362" s="141">
        <v>0</v>
      </c>
      <c r="M362" s="141">
        <v>0</v>
      </c>
      <c r="N362" s="141">
        <v>0</v>
      </c>
      <c r="O362" s="141">
        <v>330.923</v>
      </c>
      <c r="P362" s="145">
        <v>0</v>
      </c>
      <c r="Q362" s="155"/>
    </row>
    <row r="363" spans="1:17" ht="105.4">
      <c r="A363" s="156" t="s">
        <v>170</v>
      </c>
      <c r="B363" s="53" t="s">
        <v>617</v>
      </c>
      <c r="C363" s="141">
        <f t="shared" si="22"/>
        <v>245</v>
      </c>
      <c r="D363" s="141">
        <v>0</v>
      </c>
      <c r="E363" s="141">
        <v>0</v>
      </c>
      <c r="F363" s="141">
        <v>0</v>
      </c>
      <c r="G363" s="141">
        <v>0</v>
      </c>
      <c r="H363" s="141">
        <v>245</v>
      </c>
      <c r="I363" s="143">
        <v>0</v>
      </c>
      <c r="J363" s="144">
        <f t="shared" si="23"/>
        <v>245</v>
      </c>
      <c r="K363" s="141">
        <v>0</v>
      </c>
      <c r="L363" s="141">
        <v>0</v>
      </c>
      <c r="M363" s="141">
        <v>0</v>
      </c>
      <c r="N363" s="141">
        <v>0</v>
      </c>
      <c r="O363" s="141">
        <v>245</v>
      </c>
      <c r="P363" s="145">
        <v>0</v>
      </c>
      <c r="Q363" s="155"/>
    </row>
    <row r="364" spans="1:17" ht="30.15">
      <c r="A364" s="156" t="s">
        <v>173</v>
      </c>
      <c r="B364" s="53" t="s">
        <v>618</v>
      </c>
      <c r="C364" s="141">
        <f t="shared" si="22"/>
        <v>0</v>
      </c>
      <c r="D364" s="141">
        <v>0</v>
      </c>
      <c r="E364" s="141">
        <v>0</v>
      </c>
      <c r="F364" s="141">
        <v>0</v>
      </c>
      <c r="G364" s="141">
        <v>0</v>
      </c>
      <c r="H364" s="141">
        <v>0</v>
      </c>
      <c r="I364" s="143">
        <v>0</v>
      </c>
      <c r="J364" s="144">
        <f t="shared" si="23"/>
        <v>0</v>
      </c>
      <c r="K364" s="141">
        <v>0</v>
      </c>
      <c r="L364" s="141">
        <v>0</v>
      </c>
      <c r="M364" s="141">
        <v>0</v>
      </c>
      <c r="N364" s="141">
        <v>0</v>
      </c>
      <c r="O364" s="141">
        <v>0</v>
      </c>
      <c r="P364" s="145">
        <v>0</v>
      </c>
      <c r="Q364" s="155"/>
    </row>
    <row r="365" spans="1:17" ht="75.3">
      <c r="A365" s="156" t="s">
        <v>176</v>
      </c>
      <c r="B365" s="53" t="s">
        <v>619</v>
      </c>
      <c r="C365" s="141">
        <f t="shared" si="22"/>
        <v>91.418999999999997</v>
      </c>
      <c r="D365" s="141">
        <v>0</v>
      </c>
      <c r="E365" s="141">
        <v>0</v>
      </c>
      <c r="F365" s="141">
        <v>0</v>
      </c>
      <c r="G365" s="141">
        <v>0</v>
      </c>
      <c r="H365" s="141">
        <v>91.418999999999997</v>
      </c>
      <c r="I365" s="143">
        <v>0</v>
      </c>
      <c r="J365" s="144">
        <f t="shared" si="23"/>
        <v>91.418999999999997</v>
      </c>
      <c r="K365" s="141">
        <v>0</v>
      </c>
      <c r="L365" s="141">
        <v>0</v>
      </c>
      <c r="M365" s="141">
        <v>0</v>
      </c>
      <c r="N365" s="141">
        <v>0</v>
      </c>
      <c r="O365" s="141">
        <v>91.418999999999997</v>
      </c>
      <c r="P365" s="145">
        <v>0</v>
      </c>
      <c r="Q365" s="155"/>
    </row>
    <row r="366" spans="1:17" ht="60.25">
      <c r="A366" s="157" t="s">
        <v>179</v>
      </c>
      <c r="B366" s="53" t="s">
        <v>620</v>
      </c>
      <c r="C366" s="141">
        <f t="shared" si="22"/>
        <v>0</v>
      </c>
      <c r="D366" s="141">
        <v>0</v>
      </c>
      <c r="E366" s="141">
        <v>0</v>
      </c>
      <c r="F366" s="141">
        <v>0</v>
      </c>
      <c r="G366" s="141">
        <v>0</v>
      </c>
      <c r="H366" s="141">
        <v>0</v>
      </c>
      <c r="I366" s="143">
        <v>0</v>
      </c>
      <c r="J366" s="144">
        <f t="shared" si="23"/>
        <v>0</v>
      </c>
      <c r="K366" s="141">
        <v>0</v>
      </c>
      <c r="L366" s="141">
        <v>0</v>
      </c>
      <c r="M366" s="141">
        <v>0</v>
      </c>
      <c r="N366" s="141">
        <v>0</v>
      </c>
      <c r="O366" s="141">
        <v>0</v>
      </c>
      <c r="P366" s="145">
        <v>0</v>
      </c>
      <c r="Q366" s="155"/>
    </row>
    <row r="367" spans="1:17" ht="15.75" customHeight="1">
      <c r="A367" s="158"/>
      <c r="B367" s="356" t="s">
        <v>621</v>
      </c>
      <c r="C367" s="356"/>
      <c r="D367" s="356"/>
      <c r="E367" s="356"/>
      <c r="F367" s="356"/>
      <c r="G367" s="356"/>
      <c r="H367" s="356"/>
      <c r="I367" s="356"/>
      <c r="J367" s="159"/>
      <c r="K367" s="81"/>
      <c r="L367" s="40"/>
      <c r="M367" s="40"/>
      <c r="N367" s="40"/>
      <c r="O367" s="40"/>
      <c r="P367" s="160"/>
      <c r="Q367" s="155"/>
    </row>
    <row r="368" spans="1:17" ht="151.19999999999999">
      <c r="A368" s="150" t="s">
        <v>182</v>
      </c>
      <c r="B368" s="140" t="s">
        <v>622</v>
      </c>
      <c r="C368" s="141">
        <f t="shared" ref="C368:C383" si="24">H368</f>
        <v>939.10400000000004</v>
      </c>
      <c r="D368" s="141">
        <v>0</v>
      </c>
      <c r="E368" s="141">
        <v>0</v>
      </c>
      <c r="F368" s="141">
        <v>0</v>
      </c>
      <c r="G368" s="141">
        <v>0</v>
      </c>
      <c r="H368" s="141">
        <f>H369+H370+H371</f>
        <v>939.10400000000004</v>
      </c>
      <c r="I368" s="143">
        <v>0</v>
      </c>
      <c r="J368" s="144">
        <f>J369+J370+J371</f>
        <v>939.10400000000004</v>
      </c>
      <c r="K368" s="141">
        <v>0</v>
      </c>
      <c r="L368" s="141">
        <v>0</v>
      </c>
      <c r="M368" s="141">
        <v>0</v>
      </c>
      <c r="N368" s="141">
        <v>0</v>
      </c>
      <c r="O368" s="141">
        <f>O369+O370+O371</f>
        <v>939.10400000000004</v>
      </c>
      <c r="P368" s="145">
        <v>0</v>
      </c>
      <c r="Q368" s="155"/>
    </row>
    <row r="369" spans="1:17" ht="90.35">
      <c r="A369" s="151" t="s">
        <v>623</v>
      </c>
      <c r="B369" s="71" t="s">
        <v>624</v>
      </c>
      <c r="C369" s="141">
        <f t="shared" si="24"/>
        <v>671.322</v>
      </c>
      <c r="D369" s="152">
        <v>0</v>
      </c>
      <c r="E369" s="141">
        <v>0</v>
      </c>
      <c r="F369" s="141">
        <v>0</v>
      </c>
      <c r="G369" s="141">
        <v>0</v>
      </c>
      <c r="H369" s="141">
        <v>671.322</v>
      </c>
      <c r="I369" s="153">
        <v>0</v>
      </c>
      <c r="J369" s="144">
        <f t="shared" ref="J369:J383" si="25">O369</f>
        <v>671.322</v>
      </c>
      <c r="K369" s="152">
        <v>0</v>
      </c>
      <c r="L369" s="141">
        <v>0</v>
      </c>
      <c r="M369" s="141">
        <v>0</v>
      </c>
      <c r="N369" s="141">
        <v>0</v>
      </c>
      <c r="O369" s="141">
        <v>671.322</v>
      </c>
      <c r="P369" s="154">
        <v>0</v>
      </c>
      <c r="Q369" s="155"/>
    </row>
    <row r="370" spans="1:17" ht="75.3">
      <c r="A370" s="151" t="s">
        <v>625</v>
      </c>
      <c r="B370" s="71" t="s">
        <v>626</v>
      </c>
      <c r="C370" s="141">
        <f t="shared" si="24"/>
        <v>56.436</v>
      </c>
      <c r="D370" s="152">
        <v>0</v>
      </c>
      <c r="E370" s="141">
        <v>0</v>
      </c>
      <c r="F370" s="141">
        <v>0</v>
      </c>
      <c r="G370" s="141">
        <v>0</v>
      </c>
      <c r="H370" s="141">
        <v>56.436</v>
      </c>
      <c r="I370" s="153">
        <v>0</v>
      </c>
      <c r="J370" s="144">
        <f t="shared" si="25"/>
        <v>56.436</v>
      </c>
      <c r="K370" s="152">
        <v>0</v>
      </c>
      <c r="L370" s="141">
        <v>0</v>
      </c>
      <c r="M370" s="141">
        <v>0</v>
      </c>
      <c r="N370" s="141">
        <v>0</v>
      </c>
      <c r="O370" s="141">
        <v>56.436</v>
      </c>
      <c r="P370" s="154">
        <v>0</v>
      </c>
      <c r="Q370" s="155"/>
    </row>
    <row r="371" spans="1:17" ht="90.35">
      <c r="A371" s="151" t="s">
        <v>627</v>
      </c>
      <c r="B371" s="71" t="s">
        <v>628</v>
      </c>
      <c r="C371" s="141">
        <f t="shared" si="24"/>
        <v>211.346</v>
      </c>
      <c r="D371" s="152">
        <v>0</v>
      </c>
      <c r="E371" s="141">
        <v>0</v>
      </c>
      <c r="F371" s="141">
        <v>0</v>
      </c>
      <c r="G371" s="141">
        <v>0</v>
      </c>
      <c r="H371" s="141">
        <v>211.346</v>
      </c>
      <c r="I371" s="153">
        <v>0</v>
      </c>
      <c r="J371" s="144">
        <f t="shared" si="25"/>
        <v>211.346</v>
      </c>
      <c r="K371" s="152">
        <v>0</v>
      </c>
      <c r="L371" s="141">
        <v>0</v>
      </c>
      <c r="M371" s="141">
        <v>0</v>
      </c>
      <c r="N371" s="141">
        <v>0</v>
      </c>
      <c r="O371" s="141">
        <v>211.346</v>
      </c>
      <c r="P371" s="154">
        <v>0</v>
      </c>
      <c r="Q371" s="155"/>
    </row>
    <row r="372" spans="1:17" ht="60.25">
      <c r="A372" s="150" t="s">
        <v>629</v>
      </c>
      <c r="B372" s="71" t="s">
        <v>630</v>
      </c>
      <c r="C372" s="141">
        <f t="shared" si="24"/>
        <v>1002.862</v>
      </c>
      <c r="D372" s="152">
        <v>0</v>
      </c>
      <c r="E372" s="141">
        <v>0</v>
      </c>
      <c r="F372" s="141">
        <v>0</v>
      </c>
      <c r="G372" s="141">
        <v>0</v>
      </c>
      <c r="H372" s="141">
        <f>H373+H374+H375</f>
        <v>1002.862</v>
      </c>
      <c r="I372" s="153">
        <v>0</v>
      </c>
      <c r="J372" s="144">
        <f t="shared" si="25"/>
        <v>1002.862</v>
      </c>
      <c r="K372" s="152">
        <v>0</v>
      </c>
      <c r="L372" s="141">
        <v>0</v>
      </c>
      <c r="M372" s="141">
        <v>0</v>
      </c>
      <c r="N372" s="141">
        <v>0</v>
      </c>
      <c r="O372" s="141">
        <f>O373+O374+O375</f>
        <v>1002.862</v>
      </c>
      <c r="P372" s="154">
        <v>0</v>
      </c>
      <c r="Q372" s="155"/>
    </row>
    <row r="373" spans="1:17" ht="90.35">
      <c r="A373" s="151" t="s">
        <v>631</v>
      </c>
      <c r="B373" s="71" t="s">
        <v>632</v>
      </c>
      <c r="C373" s="141">
        <f t="shared" si="24"/>
        <v>744.25599999999997</v>
      </c>
      <c r="D373" s="152">
        <v>0</v>
      </c>
      <c r="E373" s="141">
        <v>0</v>
      </c>
      <c r="F373" s="141">
        <v>0</v>
      </c>
      <c r="G373" s="141">
        <v>0</v>
      </c>
      <c r="H373" s="141">
        <v>744.25599999999997</v>
      </c>
      <c r="I373" s="153">
        <v>0</v>
      </c>
      <c r="J373" s="144">
        <f t="shared" si="25"/>
        <v>744.25599999999997</v>
      </c>
      <c r="K373" s="152">
        <v>0</v>
      </c>
      <c r="L373" s="141">
        <v>0</v>
      </c>
      <c r="M373" s="141">
        <v>0</v>
      </c>
      <c r="N373" s="141">
        <v>0</v>
      </c>
      <c r="O373" s="141">
        <v>744.25599999999997</v>
      </c>
      <c r="P373" s="154">
        <v>0</v>
      </c>
      <c r="Q373" s="161"/>
    </row>
    <row r="374" spans="1:17" ht="75.3">
      <c r="A374" s="151" t="s">
        <v>633</v>
      </c>
      <c r="B374" s="71" t="s">
        <v>634</v>
      </c>
      <c r="C374" s="141">
        <f t="shared" si="24"/>
        <v>176.376</v>
      </c>
      <c r="D374" s="152">
        <v>0</v>
      </c>
      <c r="E374" s="141">
        <v>0</v>
      </c>
      <c r="F374" s="141">
        <v>0</v>
      </c>
      <c r="G374" s="141">
        <v>0</v>
      </c>
      <c r="H374" s="141">
        <v>176.376</v>
      </c>
      <c r="I374" s="153">
        <v>0</v>
      </c>
      <c r="J374" s="144">
        <f t="shared" si="25"/>
        <v>176.376</v>
      </c>
      <c r="K374" s="152">
        <v>0</v>
      </c>
      <c r="L374" s="141">
        <v>0</v>
      </c>
      <c r="M374" s="141">
        <v>0</v>
      </c>
      <c r="N374" s="141">
        <v>0</v>
      </c>
      <c r="O374" s="141">
        <v>176.376</v>
      </c>
      <c r="P374" s="154">
        <v>0</v>
      </c>
      <c r="Q374" s="161"/>
    </row>
    <row r="375" spans="1:17" ht="75.3">
      <c r="A375" s="151" t="s">
        <v>635</v>
      </c>
      <c r="B375" s="71" t="s">
        <v>636</v>
      </c>
      <c r="C375" s="141">
        <f t="shared" si="24"/>
        <v>82.23</v>
      </c>
      <c r="D375" s="152">
        <v>0</v>
      </c>
      <c r="E375" s="141">
        <v>0</v>
      </c>
      <c r="F375" s="141">
        <v>0</v>
      </c>
      <c r="G375" s="141">
        <v>0</v>
      </c>
      <c r="H375" s="141">
        <v>82.23</v>
      </c>
      <c r="I375" s="153">
        <v>0</v>
      </c>
      <c r="J375" s="144">
        <f t="shared" si="25"/>
        <v>82.23</v>
      </c>
      <c r="K375" s="152">
        <v>0</v>
      </c>
      <c r="L375" s="141">
        <v>0</v>
      </c>
      <c r="M375" s="141">
        <v>0</v>
      </c>
      <c r="N375" s="141">
        <v>0</v>
      </c>
      <c r="O375" s="141">
        <v>82.23</v>
      </c>
      <c r="P375" s="154">
        <v>0</v>
      </c>
      <c r="Q375" s="161"/>
    </row>
    <row r="376" spans="1:17" ht="60.25">
      <c r="A376" s="150" t="s">
        <v>637</v>
      </c>
      <c r="B376" s="71" t="s">
        <v>638</v>
      </c>
      <c r="C376" s="141">
        <f t="shared" si="24"/>
        <v>441.45961</v>
      </c>
      <c r="D376" s="152">
        <v>0</v>
      </c>
      <c r="E376" s="141">
        <v>0</v>
      </c>
      <c r="F376" s="141">
        <v>0</v>
      </c>
      <c r="G376" s="141">
        <v>0</v>
      </c>
      <c r="H376" s="141">
        <v>441.45961</v>
      </c>
      <c r="I376" s="153">
        <v>0</v>
      </c>
      <c r="J376" s="144">
        <f t="shared" si="25"/>
        <v>441.45961</v>
      </c>
      <c r="K376" s="152">
        <v>0</v>
      </c>
      <c r="L376" s="141">
        <v>0</v>
      </c>
      <c r="M376" s="141">
        <v>0</v>
      </c>
      <c r="N376" s="141">
        <v>0</v>
      </c>
      <c r="O376" s="141">
        <v>441.45961</v>
      </c>
      <c r="P376" s="154">
        <v>0</v>
      </c>
      <c r="Q376" s="155"/>
    </row>
    <row r="377" spans="1:17" ht="90.35">
      <c r="A377" s="150" t="s">
        <v>19</v>
      </c>
      <c r="B377" s="162" t="s">
        <v>639</v>
      </c>
      <c r="C377" s="141">
        <f t="shared" si="24"/>
        <v>706.39</v>
      </c>
      <c r="D377" s="152">
        <v>0</v>
      </c>
      <c r="E377" s="141">
        <v>0</v>
      </c>
      <c r="F377" s="141">
        <v>0</v>
      </c>
      <c r="G377" s="141">
        <v>0</v>
      </c>
      <c r="H377" s="141">
        <v>706.39</v>
      </c>
      <c r="I377" s="153">
        <v>0</v>
      </c>
      <c r="J377" s="144">
        <f t="shared" si="25"/>
        <v>706.39</v>
      </c>
      <c r="K377" s="152">
        <v>0</v>
      </c>
      <c r="L377" s="141">
        <v>0</v>
      </c>
      <c r="M377" s="141">
        <v>0</v>
      </c>
      <c r="N377" s="141">
        <v>0</v>
      </c>
      <c r="O377" s="141">
        <f>O378+O379</f>
        <v>706.39</v>
      </c>
      <c r="P377" s="154">
        <v>0</v>
      </c>
      <c r="Q377" s="155"/>
    </row>
    <row r="378" spans="1:17" ht="75.3">
      <c r="A378" s="151" t="s">
        <v>640</v>
      </c>
      <c r="B378" s="162" t="s">
        <v>641</v>
      </c>
      <c r="C378" s="141">
        <f t="shared" si="24"/>
        <v>413.76499999999999</v>
      </c>
      <c r="D378" s="152">
        <v>0</v>
      </c>
      <c r="E378" s="141">
        <v>0</v>
      </c>
      <c r="F378" s="141">
        <v>0</v>
      </c>
      <c r="G378" s="141">
        <v>0</v>
      </c>
      <c r="H378" s="141">
        <v>413.76499999999999</v>
      </c>
      <c r="I378" s="153">
        <v>0</v>
      </c>
      <c r="J378" s="144">
        <f t="shared" si="25"/>
        <v>413.76499999999999</v>
      </c>
      <c r="K378" s="152">
        <v>0</v>
      </c>
      <c r="L378" s="141">
        <v>0</v>
      </c>
      <c r="M378" s="141">
        <v>0</v>
      </c>
      <c r="N378" s="141">
        <v>0</v>
      </c>
      <c r="O378" s="141">
        <v>413.76499999999999</v>
      </c>
      <c r="P378" s="154">
        <v>0</v>
      </c>
      <c r="Q378" s="155"/>
    </row>
    <row r="379" spans="1:17" ht="75.3">
      <c r="A379" s="151" t="s">
        <v>642</v>
      </c>
      <c r="B379" s="162" t="s">
        <v>643</v>
      </c>
      <c r="C379" s="141">
        <f t="shared" si="24"/>
        <v>292.625</v>
      </c>
      <c r="D379" s="152">
        <v>0</v>
      </c>
      <c r="E379" s="141">
        <v>0</v>
      </c>
      <c r="F379" s="141">
        <v>0</v>
      </c>
      <c r="G379" s="141">
        <v>0</v>
      </c>
      <c r="H379" s="141">
        <v>292.625</v>
      </c>
      <c r="I379" s="153">
        <v>0</v>
      </c>
      <c r="J379" s="144">
        <f t="shared" si="25"/>
        <v>292.625</v>
      </c>
      <c r="K379" s="152">
        <v>0</v>
      </c>
      <c r="L379" s="141">
        <v>0</v>
      </c>
      <c r="M379" s="141">
        <v>0</v>
      </c>
      <c r="N379" s="141">
        <v>0</v>
      </c>
      <c r="O379" s="141">
        <v>292.625</v>
      </c>
      <c r="P379" s="154">
        <v>0</v>
      </c>
      <c r="Q379" s="155"/>
    </row>
    <row r="380" spans="1:17" ht="75.3">
      <c r="A380" s="150" t="s">
        <v>20</v>
      </c>
      <c r="B380" s="162" t="s">
        <v>644</v>
      </c>
      <c r="C380" s="141">
        <f t="shared" si="24"/>
        <v>441.351</v>
      </c>
      <c r="D380" s="152">
        <v>0</v>
      </c>
      <c r="E380" s="141">
        <v>0</v>
      </c>
      <c r="F380" s="141">
        <v>0</v>
      </c>
      <c r="G380" s="141">
        <v>0</v>
      </c>
      <c r="H380" s="141">
        <f>H381+H382+H383</f>
        <v>441.351</v>
      </c>
      <c r="I380" s="153">
        <v>0</v>
      </c>
      <c r="J380" s="144">
        <f t="shared" si="25"/>
        <v>441.351</v>
      </c>
      <c r="K380" s="152">
        <v>0</v>
      </c>
      <c r="L380" s="141">
        <v>0</v>
      </c>
      <c r="M380" s="141">
        <v>0</v>
      </c>
      <c r="N380" s="141">
        <v>0</v>
      </c>
      <c r="O380" s="141">
        <f>O381+O382+O383</f>
        <v>441.351</v>
      </c>
      <c r="P380" s="154">
        <v>0</v>
      </c>
      <c r="Q380" s="155"/>
    </row>
    <row r="381" spans="1:17" ht="90.35">
      <c r="A381" s="151" t="s">
        <v>645</v>
      </c>
      <c r="B381" s="71" t="s">
        <v>646</v>
      </c>
      <c r="C381" s="141">
        <f t="shared" si="24"/>
        <v>101.57</v>
      </c>
      <c r="D381" s="152">
        <v>0</v>
      </c>
      <c r="E381" s="141">
        <v>0</v>
      </c>
      <c r="F381" s="141">
        <v>0</v>
      </c>
      <c r="G381" s="141">
        <v>0</v>
      </c>
      <c r="H381" s="141">
        <v>101.57</v>
      </c>
      <c r="I381" s="153">
        <v>0</v>
      </c>
      <c r="J381" s="144">
        <f t="shared" si="25"/>
        <v>101.57</v>
      </c>
      <c r="K381" s="152">
        <v>0</v>
      </c>
      <c r="L381" s="141">
        <v>0</v>
      </c>
      <c r="M381" s="141">
        <v>0</v>
      </c>
      <c r="N381" s="141">
        <v>0</v>
      </c>
      <c r="O381" s="141">
        <v>101.57</v>
      </c>
      <c r="P381" s="154">
        <v>0</v>
      </c>
      <c r="Q381" s="155"/>
    </row>
    <row r="382" spans="1:17" ht="75.3">
      <c r="A382" s="151" t="s">
        <v>647</v>
      </c>
      <c r="B382" s="71" t="s">
        <v>648</v>
      </c>
      <c r="C382" s="141">
        <f t="shared" si="24"/>
        <v>67.784000000000006</v>
      </c>
      <c r="D382" s="152">
        <v>0</v>
      </c>
      <c r="E382" s="141">
        <v>0</v>
      </c>
      <c r="F382" s="141">
        <v>0</v>
      </c>
      <c r="G382" s="141">
        <v>0</v>
      </c>
      <c r="H382" s="141">
        <v>67.784000000000006</v>
      </c>
      <c r="I382" s="153">
        <v>0</v>
      </c>
      <c r="J382" s="144">
        <f t="shared" si="25"/>
        <v>67.784000000000006</v>
      </c>
      <c r="K382" s="152">
        <v>0</v>
      </c>
      <c r="L382" s="141">
        <v>0</v>
      </c>
      <c r="M382" s="141">
        <v>0</v>
      </c>
      <c r="N382" s="141">
        <v>0</v>
      </c>
      <c r="O382" s="141">
        <v>67.784000000000006</v>
      </c>
      <c r="P382" s="154">
        <v>0</v>
      </c>
      <c r="Q382" s="155"/>
    </row>
    <row r="383" spans="1:17" ht="75.3">
      <c r="A383" s="151" t="s">
        <v>649</v>
      </c>
      <c r="B383" s="71" t="s">
        <v>650</v>
      </c>
      <c r="C383" s="141">
        <f t="shared" si="24"/>
        <v>271.99700000000001</v>
      </c>
      <c r="D383" s="152">
        <v>0</v>
      </c>
      <c r="E383" s="141">
        <v>0</v>
      </c>
      <c r="F383" s="141">
        <v>0</v>
      </c>
      <c r="G383" s="141">
        <v>0</v>
      </c>
      <c r="H383" s="141">
        <v>271.99700000000001</v>
      </c>
      <c r="I383" s="153">
        <v>0</v>
      </c>
      <c r="J383" s="144">
        <f t="shared" si="25"/>
        <v>271.99700000000001</v>
      </c>
      <c r="K383" s="152">
        <v>0</v>
      </c>
      <c r="L383" s="141">
        <v>0</v>
      </c>
      <c r="M383" s="141">
        <v>0</v>
      </c>
      <c r="N383" s="141">
        <v>0</v>
      </c>
      <c r="O383" s="141">
        <v>271.99700000000001</v>
      </c>
      <c r="P383" s="154">
        <v>0</v>
      </c>
      <c r="Q383" s="155"/>
    </row>
    <row r="384" spans="1:17" ht="36.35" customHeight="1">
      <c r="A384" s="158"/>
      <c r="B384" s="357" t="s">
        <v>651</v>
      </c>
      <c r="C384" s="357"/>
      <c r="D384" s="357"/>
      <c r="E384" s="357"/>
      <c r="F384" s="357"/>
      <c r="G384" s="357"/>
      <c r="H384" s="357"/>
      <c r="I384" s="357"/>
      <c r="J384" s="357"/>
      <c r="K384" s="357"/>
      <c r="L384" s="357"/>
      <c r="M384" s="357"/>
      <c r="N384" s="357"/>
      <c r="O384" s="357"/>
      <c r="P384" s="357"/>
      <c r="Q384" s="155"/>
    </row>
    <row r="385" spans="1:17" ht="120.45">
      <c r="A385" s="151" t="s">
        <v>21</v>
      </c>
      <c r="B385" s="53" t="s">
        <v>652</v>
      </c>
      <c r="C385" s="141">
        <f>H385+E385</f>
        <v>0</v>
      </c>
      <c r="D385" s="152">
        <v>0</v>
      </c>
      <c r="E385" s="152">
        <f>F385+G385</f>
        <v>0</v>
      </c>
      <c r="F385" s="152">
        <v>0</v>
      </c>
      <c r="G385" s="152">
        <v>0</v>
      </c>
      <c r="H385" s="141">
        <v>0</v>
      </c>
      <c r="I385" s="153">
        <v>0</v>
      </c>
      <c r="J385" s="144">
        <f>O385+L385</f>
        <v>0</v>
      </c>
      <c r="K385" s="152">
        <v>0</v>
      </c>
      <c r="L385" s="152">
        <f>M385+N385</f>
        <v>0</v>
      </c>
      <c r="M385" s="152">
        <v>0</v>
      </c>
      <c r="N385" s="152">
        <v>0</v>
      </c>
      <c r="O385" s="141">
        <v>0</v>
      </c>
      <c r="P385" s="154">
        <v>0</v>
      </c>
      <c r="Q385" s="155"/>
    </row>
    <row r="386" spans="1:17" ht="18.649999999999999" customHeight="1">
      <c r="A386" s="358" t="s">
        <v>609</v>
      </c>
      <c r="B386" s="358"/>
      <c r="C386" s="147">
        <f t="shared" ref="C386:P386" si="26">C385+C380+C377+C376+C372+C368+C366+C365+C364+C363+C362+C361+C360+C359+C358</f>
        <v>5627.1886100000002</v>
      </c>
      <c r="D386" s="147">
        <f t="shared" si="26"/>
        <v>123.3</v>
      </c>
      <c r="E386" s="147">
        <f t="shared" si="26"/>
        <v>0</v>
      </c>
      <c r="F386" s="147">
        <f t="shared" si="26"/>
        <v>0</v>
      </c>
      <c r="G386" s="147">
        <f t="shared" si="26"/>
        <v>0</v>
      </c>
      <c r="H386" s="147">
        <f t="shared" si="26"/>
        <v>5503.88861</v>
      </c>
      <c r="I386" s="147">
        <f t="shared" si="26"/>
        <v>0</v>
      </c>
      <c r="J386" s="147">
        <f t="shared" si="26"/>
        <v>5503.88861</v>
      </c>
      <c r="K386" s="147">
        <f t="shared" si="26"/>
        <v>0</v>
      </c>
      <c r="L386" s="147">
        <f t="shared" si="26"/>
        <v>0</v>
      </c>
      <c r="M386" s="147">
        <f t="shared" si="26"/>
        <v>0</v>
      </c>
      <c r="N386" s="147">
        <f t="shared" si="26"/>
        <v>0</v>
      </c>
      <c r="O386" s="147">
        <f t="shared" si="26"/>
        <v>5503.88861</v>
      </c>
      <c r="P386" s="147">
        <f t="shared" si="26"/>
        <v>0</v>
      </c>
      <c r="Q386" s="155"/>
    </row>
    <row r="387" spans="1:17" ht="30.8" customHeight="1">
      <c r="A387" s="359" t="s">
        <v>653</v>
      </c>
      <c r="B387" s="359"/>
      <c r="C387" s="359"/>
      <c r="D387" s="359"/>
      <c r="E387" s="359"/>
      <c r="F387" s="359"/>
      <c r="G387" s="359"/>
      <c r="H387" s="359"/>
      <c r="I387" s="359"/>
      <c r="J387" s="359"/>
      <c r="K387" s="359"/>
      <c r="L387" s="359"/>
      <c r="M387" s="359"/>
      <c r="N387" s="359"/>
      <c r="O387" s="359"/>
      <c r="P387" s="359"/>
      <c r="Q387" s="155"/>
    </row>
    <row r="388" spans="1:17" ht="15.75" customHeight="1">
      <c r="A388" s="360" t="s">
        <v>654</v>
      </c>
      <c r="B388" s="360"/>
      <c r="C388" s="360"/>
      <c r="D388" s="360"/>
      <c r="E388" s="360"/>
      <c r="F388" s="360"/>
      <c r="G388" s="360"/>
      <c r="H388" s="360"/>
      <c r="I388" s="360"/>
      <c r="J388" s="360"/>
      <c r="K388" s="360"/>
      <c r="L388" s="360"/>
      <c r="M388" s="360"/>
      <c r="N388" s="360"/>
      <c r="O388" s="360"/>
      <c r="P388" s="360"/>
      <c r="Q388" s="360"/>
    </row>
    <row r="389" spans="1:17" ht="75.3">
      <c r="A389" s="164" t="s">
        <v>156</v>
      </c>
      <c r="B389" s="114" t="s">
        <v>655</v>
      </c>
      <c r="C389" s="165">
        <f>H389+I389</f>
        <v>35183.378400000001</v>
      </c>
      <c r="D389" s="165">
        <v>0</v>
      </c>
      <c r="E389" s="165">
        <v>0</v>
      </c>
      <c r="F389" s="165">
        <v>0</v>
      </c>
      <c r="G389" s="165">
        <v>0</v>
      </c>
      <c r="H389" s="165">
        <v>34990.738400000002</v>
      </c>
      <c r="I389" s="166">
        <v>192.64</v>
      </c>
      <c r="J389" s="167">
        <f>O389+P389</f>
        <v>35149.102220000001</v>
      </c>
      <c r="K389" s="165">
        <v>0</v>
      </c>
      <c r="L389" s="165">
        <v>0</v>
      </c>
      <c r="M389" s="165">
        <v>0</v>
      </c>
      <c r="N389" s="165">
        <v>0</v>
      </c>
      <c r="O389" s="165">
        <v>34956.462220000001</v>
      </c>
      <c r="P389" s="168">
        <v>192.64</v>
      </c>
      <c r="Q389" s="155"/>
    </row>
    <row r="390" spans="1:17" ht="31.75" customHeight="1">
      <c r="A390" s="360" t="s">
        <v>656</v>
      </c>
      <c r="B390" s="360"/>
      <c r="C390" s="360"/>
      <c r="D390" s="360"/>
      <c r="E390" s="360"/>
      <c r="F390" s="360"/>
      <c r="G390" s="360"/>
      <c r="H390" s="360"/>
      <c r="I390" s="360"/>
      <c r="J390" s="360"/>
      <c r="K390" s="360"/>
      <c r="L390" s="360"/>
      <c r="M390" s="360"/>
      <c r="N390" s="360"/>
      <c r="O390" s="360"/>
      <c r="P390" s="360"/>
      <c r="Q390" s="360"/>
    </row>
    <row r="391" spans="1:17" ht="18.649999999999999" customHeight="1">
      <c r="A391" s="148"/>
      <c r="B391" s="354" t="s">
        <v>657</v>
      </c>
      <c r="C391" s="354"/>
      <c r="D391" s="354"/>
      <c r="E391" s="354"/>
      <c r="F391" s="354"/>
      <c r="G391" s="354"/>
      <c r="H391" s="354"/>
      <c r="I391" s="354"/>
      <c r="J391" s="149"/>
      <c r="K391" s="100"/>
      <c r="L391" s="100"/>
      <c r="M391" s="40"/>
      <c r="N391" s="40"/>
      <c r="O391" s="40"/>
      <c r="P391" s="160"/>
      <c r="Q391" s="155"/>
    </row>
    <row r="392" spans="1:17" ht="75.3">
      <c r="A392" s="150" t="s">
        <v>156</v>
      </c>
      <c r="B392" s="53" t="s">
        <v>658</v>
      </c>
      <c r="C392" s="141">
        <f>C393+C394</f>
        <v>13237.22754</v>
      </c>
      <c r="D392" s="141">
        <v>0</v>
      </c>
      <c r="E392" s="141">
        <v>0</v>
      </c>
      <c r="F392" s="141">
        <v>0</v>
      </c>
      <c r="G392" s="141">
        <v>0</v>
      </c>
      <c r="H392" s="142">
        <f>C392</f>
        <v>13237.22754</v>
      </c>
      <c r="I392" s="143">
        <v>0</v>
      </c>
      <c r="J392" s="144">
        <f>J393+J394</f>
        <v>12961.78811</v>
      </c>
      <c r="K392" s="141">
        <v>0</v>
      </c>
      <c r="L392" s="141">
        <v>0</v>
      </c>
      <c r="M392" s="141">
        <v>0</v>
      </c>
      <c r="N392" s="141">
        <v>0</v>
      </c>
      <c r="O392" s="142">
        <f>O393+O394</f>
        <v>12961.78811</v>
      </c>
      <c r="P392" s="145">
        <v>0</v>
      </c>
      <c r="Q392" s="155"/>
    </row>
    <row r="393" spans="1:17" ht="30.8" customHeight="1">
      <c r="A393" s="150" t="s">
        <v>28</v>
      </c>
      <c r="B393" s="28" t="s">
        <v>659</v>
      </c>
      <c r="C393" s="141">
        <f>H393</f>
        <v>4964.9675399999996</v>
      </c>
      <c r="D393" s="141">
        <v>0</v>
      </c>
      <c r="E393" s="141">
        <v>0</v>
      </c>
      <c r="F393" s="141">
        <v>0</v>
      </c>
      <c r="G393" s="141">
        <v>0</v>
      </c>
      <c r="H393" s="141">
        <v>4964.9675399999996</v>
      </c>
      <c r="I393" s="143">
        <v>0</v>
      </c>
      <c r="J393" s="144">
        <f>O393</f>
        <v>4362.2375400000001</v>
      </c>
      <c r="K393" s="141">
        <v>0</v>
      </c>
      <c r="L393" s="141">
        <v>0</v>
      </c>
      <c r="M393" s="141">
        <v>0</v>
      </c>
      <c r="N393" s="141">
        <v>0</v>
      </c>
      <c r="O393" s="141">
        <v>4362.2375400000001</v>
      </c>
      <c r="P393" s="145">
        <v>0</v>
      </c>
      <c r="Q393" s="155"/>
    </row>
    <row r="394" spans="1:17" ht="30.15">
      <c r="A394" s="150" t="s">
        <v>31</v>
      </c>
      <c r="B394" s="53" t="s">
        <v>660</v>
      </c>
      <c r="C394" s="141">
        <f>H394</f>
        <v>8272.26</v>
      </c>
      <c r="D394" s="141">
        <v>0</v>
      </c>
      <c r="E394" s="141">
        <v>0</v>
      </c>
      <c r="F394" s="141">
        <v>0</v>
      </c>
      <c r="G394" s="141">
        <v>0</v>
      </c>
      <c r="H394" s="141">
        <v>8272.26</v>
      </c>
      <c r="I394" s="143">
        <v>0</v>
      </c>
      <c r="J394" s="144">
        <f>O394</f>
        <v>8599.5505699999994</v>
      </c>
      <c r="K394" s="141">
        <v>0</v>
      </c>
      <c r="L394" s="141">
        <v>0</v>
      </c>
      <c r="M394" s="141">
        <v>0</v>
      </c>
      <c r="N394" s="141">
        <v>0</v>
      </c>
      <c r="O394" s="141">
        <v>8599.5505699999994</v>
      </c>
      <c r="P394" s="145">
        <v>0</v>
      </c>
      <c r="Q394" s="155"/>
    </row>
    <row r="395" spans="1:17" ht="15.05" customHeight="1">
      <c r="A395" s="359" t="s">
        <v>609</v>
      </c>
      <c r="B395" s="359"/>
      <c r="C395" s="147">
        <f>C392</f>
        <v>13237.22754</v>
      </c>
      <c r="D395" s="147">
        <f t="shared" ref="D395:P395" si="27">D394+D393+D392</f>
        <v>0</v>
      </c>
      <c r="E395" s="147">
        <f t="shared" si="27"/>
        <v>0</v>
      </c>
      <c r="F395" s="147">
        <f t="shared" si="27"/>
        <v>0</v>
      </c>
      <c r="G395" s="147">
        <f t="shared" si="27"/>
        <v>0</v>
      </c>
      <c r="H395" s="147">
        <f t="shared" si="27"/>
        <v>26474.45508</v>
      </c>
      <c r="I395" s="147">
        <f t="shared" si="27"/>
        <v>0</v>
      </c>
      <c r="J395" s="147">
        <f t="shared" si="27"/>
        <v>25923.576219999999</v>
      </c>
      <c r="K395" s="147">
        <f t="shared" si="27"/>
        <v>0</v>
      </c>
      <c r="L395" s="147">
        <f t="shared" si="27"/>
        <v>0</v>
      </c>
      <c r="M395" s="147">
        <f t="shared" si="27"/>
        <v>0</v>
      </c>
      <c r="N395" s="147">
        <f t="shared" si="27"/>
        <v>0</v>
      </c>
      <c r="O395" s="147">
        <f t="shared" si="27"/>
        <v>25923.576219999999</v>
      </c>
      <c r="P395" s="147">
        <f t="shared" si="27"/>
        <v>0</v>
      </c>
      <c r="Q395" s="155"/>
    </row>
    <row r="396" spans="1:17" ht="35.35" customHeight="1">
      <c r="A396" s="359" t="s">
        <v>661</v>
      </c>
      <c r="B396" s="359"/>
      <c r="C396" s="359"/>
      <c r="D396" s="359"/>
      <c r="E396" s="359"/>
      <c r="F396" s="359"/>
      <c r="G396" s="359"/>
      <c r="H396" s="359"/>
      <c r="I396" s="359"/>
      <c r="J396" s="359"/>
      <c r="K396" s="359"/>
      <c r="L396" s="359"/>
      <c r="M396" s="359"/>
      <c r="N396" s="359"/>
      <c r="O396" s="359"/>
      <c r="P396" s="359"/>
      <c r="Q396" s="359"/>
    </row>
    <row r="397" spans="1:17" ht="15.75" customHeight="1">
      <c r="A397" s="163"/>
      <c r="B397" s="361" t="s">
        <v>662</v>
      </c>
      <c r="C397" s="361"/>
      <c r="D397" s="361"/>
      <c r="E397" s="361"/>
      <c r="F397" s="361"/>
      <c r="G397" s="361"/>
      <c r="H397" s="361"/>
      <c r="I397" s="361"/>
      <c r="J397" s="169"/>
      <c r="K397" s="170"/>
      <c r="L397" s="170"/>
      <c r="M397" s="40"/>
      <c r="N397" s="40"/>
      <c r="O397" s="40"/>
      <c r="P397" s="160"/>
      <c r="Q397" s="155"/>
    </row>
    <row r="398" spans="1:17" ht="120.45">
      <c r="A398" s="150" t="s">
        <v>156</v>
      </c>
      <c r="B398" s="53" t="s">
        <v>663</v>
      </c>
      <c r="C398" s="142">
        <f>C399+C403+C407+C411+C415+C419+C424+C423</f>
        <v>9300.9049400000004</v>
      </c>
      <c r="D398" s="142">
        <f>D399+D403+D407+D411+D415+D419+D424</f>
        <v>0</v>
      </c>
      <c r="E398" s="142">
        <f>E399+E403+E407+E411+E415+E419+E424</f>
        <v>3647.5447899999999</v>
      </c>
      <c r="F398" s="142">
        <f>F399+F403+F407+F411+F415+F419+F424</f>
        <v>3574.5938899999996</v>
      </c>
      <c r="G398" s="142">
        <f>G399+G403+G407+G411+G415+G419+G424</f>
        <v>72.95089999999999</v>
      </c>
      <c r="H398" s="142">
        <f>H399+H403+H407+H411+H415+H419+H424+H423</f>
        <v>5653.3601499999995</v>
      </c>
      <c r="I398" s="171">
        <f t="shared" ref="I398:P398" si="28">I399+I403+I407+I411+I415+I419+I424</f>
        <v>0</v>
      </c>
      <c r="J398" s="172">
        <f t="shared" si="28"/>
        <v>9281.707269999999</v>
      </c>
      <c r="K398" s="142">
        <f t="shared" si="28"/>
        <v>0</v>
      </c>
      <c r="L398" s="142">
        <f t="shared" si="28"/>
        <v>3629.3069999999998</v>
      </c>
      <c r="M398" s="142">
        <f t="shared" si="28"/>
        <v>3556.7208600000004</v>
      </c>
      <c r="N398" s="142">
        <f t="shared" si="28"/>
        <v>72.586139999999986</v>
      </c>
      <c r="O398" s="142">
        <f t="shared" si="28"/>
        <v>5652.4002699999992</v>
      </c>
      <c r="P398" s="173">
        <f t="shared" si="28"/>
        <v>0</v>
      </c>
      <c r="Q398" s="155"/>
    </row>
    <row r="399" spans="1:17" ht="30.15">
      <c r="A399" s="174" t="s">
        <v>28</v>
      </c>
      <c r="B399" s="71" t="s">
        <v>664</v>
      </c>
      <c r="C399" s="142">
        <f>C401</f>
        <v>1362.0619999999999</v>
      </c>
      <c r="D399" s="142">
        <v>0</v>
      </c>
      <c r="E399" s="142">
        <f>E401</f>
        <v>1228.9609599999999</v>
      </c>
      <c r="F399" s="142">
        <f>F401</f>
        <v>1204.6757399999999</v>
      </c>
      <c r="G399" s="142">
        <f>G401</f>
        <v>24.285219999999999</v>
      </c>
      <c r="H399" s="142">
        <f>H401+H402</f>
        <v>133.10104000000001</v>
      </c>
      <c r="I399" s="171">
        <v>0</v>
      </c>
      <c r="J399" s="172">
        <f>L399+O399+K399+P399</f>
        <v>1355.2516900000001</v>
      </c>
      <c r="K399" s="142"/>
      <c r="L399" s="142">
        <f>M399+N399</f>
        <v>1223.11464</v>
      </c>
      <c r="M399" s="142">
        <f>M401+M402</f>
        <v>1198.6523400000001</v>
      </c>
      <c r="N399" s="142">
        <f>N401+N402</f>
        <v>24.462299999999999</v>
      </c>
      <c r="O399" s="142">
        <f>O401+O402</f>
        <v>132.13704999999999</v>
      </c>
      <c r="P399" s="173">
        <v>0</v>
      </c>
      <c r="Q399" s="155"/>
    </row>
    <row r="400" spans="1:17">
      <c r="A400" s="174"/>
      <c r="B400" s="71" t="s">
        <v>665</v>
      </c>
      <c r="C400" s="142"/>
      <c r="D400" s="142"/>
      <c r="E400" s="142"/>
      <c r="F400" s="142"/>
      <c r="G400" s="142"/>
      <c r="H400" s="142"/>
      <c r="I400" s="171"/>
      <c r="J400" s="172"/>
      <c r="K400" s="142"/>
      <c r="L400" s="142"/>
      <c r="M400" s="142"/>
      <c r="N400" s="142"/>
      <c r="O400" s="142"/>
      <c r="P400" s="173"/>
      <c r="Q400" s="155"/>
    </row>
    <row r="401" spans="1:17" ht="30.15">
      <c r="A401" s="174"/>
      <c r="B401" s="71" t="s">
        <v>666</v>
      </c>
      <c r="C401" s="142">
        <f>E401+H401</f>
        <v>1362.0619999999999</v>
      </c>
      <c r="D401" s="142">
        <v>0</v>
      </c>
      <c r="E401" s="142">
        <f>F401+G401</f>
        <v>1228.9609599999999</v>
      </c>
      <c r="F401" s="142">
        <v>1204.6757399999999</v>
      </c>
      <c r="G401" s="142">
        <v>24.285219999999999</v>
      </c>
      <c r="H401" s="142">
        <v>133.10104000000001</v>
      </c>
      <c r="I401" s="171">
        <v>0</v>
      </c>
      <c r="J401" s="172">
        <f>K401+L401+O401+P401</f>
        <v>1355.2516900000001</v>
      </c>
      <c r="K401" s="142">
        <v>0</v>
      </c>
      <c r="L401" s="142">
        <f>M401+N401</f>
        <v>1223.11464</v>
      </c>
      <c r="M401" s="142">
        <v>1198.6523400000001</v>
      </c>
      <c r="N401" s="142">
        <v>24.462299999999999</v>
      </c>
      <c r="O401" s="142">
        <v>132.13704999999999</v>
      </c>
      <c r="P401" s="173">
        <v>0</v>
      </c>
      <c r="Q401" s="155"/>
    </row>
    <row r="402" spans="1:17" ht="30.15">
      <c r="A402" s="174"/>
      <c r="B402" s="71" t="s">
        <v>667</v>
      </c>
      <c r="C402" s="142">
        <v>0</v>
      </c>
      <c r="D402" s="142">
        <v>0</v>
      </c>
      <c r="E402" s="142">
        <v>0</v>
      </c>
      <c r="F402" s="142">
        <v>0</v>
      </c>
      <c r="G402" s="142">
        <v>0</v>
      </c>
      <c r="H402" s="142">
        <v>0</v>
      </c>
      <c r="I402" s="171">
        <v>0</v>
      </c>
      <c r="J402" s="172"/>
      <c r="K402" s="142"/>
      <c r="L402" s="142"/>
      <c r="M402" s="142"/>
      <c r="N402" s="142"/>
      <c r="O402" s="142"/>
      <c r="P402" s="173">
        <v>0</v>
      </c>
      <c r="Q402" s="155"/>
    </row>
    <row r="403" spans="1:17" ht="30.15">
      <c r="A403" s="174" t="s">
        <v>31</v>
      </c>
      <c r="B403" s="71" t="s">
        <v>668</v>
      </c>
      <c r="C403" s="142">
        <f>C405+C406</f>
        <v>2256.1899999999996</v>
      </c>
      <c r="D403" s="142">
        <v>0</v>
      </c>
      <c r="E403" s="142">
        <f>E405</f>
        <v>960.29700000000003</v>
      </c>
      <c r="F403" s="142">
        <f>F405</f>
        <v>941.09105999999997</v>
      </c>
      <c r="G403" s="142">
        <f>G405</f>
        <v>19.205939999999998</v>
      </c>
      <c r="H403" s="142">
        <f>H405+H406</f>
        <v>1295.8929999999998</v>
      </c>
      <c r="I403" s="171">
        <v>0</v>
      </c>
      <c r="J403" s="172">
        <f>L403+O403+K403+P403</f>
        <v>2246.7391499999999</v>
      </c>
      <c r="K403" s="142"/>
      <c r="L403" s="142">
        <f>M403+N403</f>
        <v>955.49551000000008</v>
      </c>
      <c r="M403" s="142">
        <f>M405+M406</f>
        <v>936.38561000000004</v>
      </c>
      <c r="N403" s="142">
        <f>N405+N406</f>
        <v>19.1099</v>
      </c>
      <c r="O403" s="142">
        <f>O405+O406</f>
        <v>1291.2436399999999</v>
      </c>
      <c r="P403" s="173">
        <v>0</v>
      </c>
      <c r="Q403" s="155"/>
    </row>
    <row r="404" spans="1:17">
      <c r="A404" s="174"/>
      <c r="B404" s="71" t="s">
        <v>665</v>
      </c>
      <c r="C404" s="142"/>
      <c r="D404" s="142"/>
      <c r="E404" s="142"/>
      <c r="F404" s="142"/>
      <c r="G404" s="142"/>
      <c r="H404" s="142"/>
      <c r="I404" s="171"/>
      <c r="J404" s="172"/>
      <c r="K404" s="142"/>
      <c r="L404" s="142"/>
      <c r="M404" s="142"/>
      <c r="N404" s="142"/>
      <c r="O404" s="142"/>
      <c r="P404" s="173"/>
      <c r="Q404" s="155"/>
    </row>
    <row r="405" spans="1:17" ht="30.15">
      <c r="A405" s="174"/>
      <c r="B405" s="71" t="s">
        <v>666</v>
      </c>
      <c r="C405" s="142">
        <f>E405+H405</f>
        <v>1064.0409999999999</v>
      </c>
      <c r="D405" s="142">
        <v>0</v>
      </c>
      <c r="E405" s="142">
        <f>F405+G405</f>
        <v>960.29700000000003</v>
      </c>
      <c r="F405" s="142">
        <v>941.09105999999997</v>
      </c>
      <c r="G405" s="142">
        <v>19.205939999999998</v>
      </c>
      <c r="H405" s="142">
        <v>103.744</v>
      </c>
      <c r="I405" s="171">
        <v>0</v>
      </c>
      <c r="J405" s="172">
        <f>K405+L405+O405+P405</f>
        <v>1058.7207800000001</v>
      </c>
      <c r="K405" s="142">
        <v>0</v>
      </c>
      <c r="L405" s="142">
        <f>M405+N405</f>
        <v>955.49551000000008</v>
      </c>
      <c r="M405" s="142">
        <v>936.38561000000004</v>
      </c>
      <c r="N405" s="142">
        <v>19.1099</v>
      </c>
      <c r="O405" s="142">
        <v>103.22526999999999</v>
      </c>
      <c r="P405" s="173">
        <v>0</v>
      </c>
      <c r="Q405" s="155"/>
    </row>
    <row r="406" spans="1:17" ht="30.15">
      <c r="A406" s="174"/>
      <c r="B406" s="71" t="s">
        <v>667</v>
      </c>
      <c r="C406" s="142">
        <f>H406</f>
        <v>1192.1489999999999</v>
      </c>
      <c r="D406" s="142">
        <v>0</v>
      </c>
      <c r="E406" s="142">
        <v>0</v>
      </c>
      <c r="F406" s="142">
        <v>0</v>
      </c>
      <c r="G406" s="142">
        <v>0</v>
      </c>
      <c r="H406" s="142">
        <v>1192.1489999999999</v>
      </c>
      <c r="I406" s="171">
        <v>0</v>
      </c>
      <c r="J406" s="172">
        <f>K406+L406+O406+P406</f>
        <v>1188.01837</v>
      </c>
      <c r="K406" s="142"/>
      <c r="L406" s="142"/>
      <c r="M406" s="142"/>
      <c r="N406" s="142"/>
      <c r="O406" s="142">
        <v>1188.01837</v>
      </c>
      <c r="P406" s="173">
        <v>0</v>
      </c>
      <c r="Q406" s="155"/>
    </row>
    <row r="407" spans="1:17" ht="30.15">
      <c r="A407" s="174" t="s">
        <v>669</v>
      </c>
      <c r="B407" s="71" t="s">
        <v>670</v>
      </c>
      <c r="C407" s="142">
        <f>C409+C410</f>
        <v>1073.0059999999999</v>
      </c>
      <c r="D407" s="142">
        <v>0</v>
      </c>
      <c r="E407" s="142">
        <f>E409</f>
        <v>850.18297999999993</v>
      </c>
      <c r="F407" s="142">
        <f>F409</f>
        <v>833.17931999999996</v>
      </c>
      <c r="G407" s="142">
        <f>G409</f>
        <v>17.00366</v>
      </c>
      <c r="H407" s="142">
        <f>H409+H410</f>
        <v>222.82301999999999</v>
      </c>
      <c r="I407" s="171">
        <v>0</v>
      </c>
      <c r="J407" s="172">
        <f>L407+O407+K407+P407</f>
        <v>1066.77531</v>
      </c>
      <c r="K407" s="142"/>
      <c r="L407" s="142">
        <f>M407+N407</f>
        <v>845.93205999999998</v>
      </c>
      <c r="M407" s="142">
        <f>M409+M410</f>
        <v>829.01342</v>
      </c>
      <c r="N407" s="142">
        <f>N409+N410</f>
        <v>16.91864</v>
      </c>
      <c r="O407" s="142">
        <f>O409+O410</f>
        <v>220.84324999999998</v>
      </c>
      <c r="P407" s="173">
        <v>0</v>
      </c>
      <c r="Q407" s="155"/>
    </row>
    <row r="408" spans="1:17">
      <c r="A408" s="174"/>
      <c r="B408" s="71" t="s">
        <v>665</v>
      </c>
      <c r="C408" s="142"/>
      <c r="D408" s="142"/>
      <c r="E408" s="142"/>
      <c r="F408" s="142"/>
      <c r="G408" s="142"/>
      <c r="H408" s="142"/>
      <c r="I408" s="171"/>
      <c r="J408" s="172"/>
      <c r="K408" s="142"/>
      <c r="L408" s="142"/>
      <c r="M408" s="142"/>
      <c r="N408" s="142"/>
      <c r="O408" s="142"/>
      <c r="P408" s="173"/>
      <c r="Q408" s="155"/>
    </row>
    <row r="409" spans="1:17" ht="30.15">
      <c r="A409" s="174"/>
      <c r="B409" s="71" t="s">
        <v>666</v>
      </c>
      <c r="C409" s="142">
        <f>E409+H409</f>
        <v>942.03099999999995</v>
      </c>
      <c r="D409" s="142">
        <v>0</v>
      </c>
      <c r="E409" s="142">
        <f>F409+G409</f>
        <v>850.18297999999993</v>
      </c>
      <c r="F409" s="142">
        <v>833.17931999999996</v>
      </c>
      <c r="G409" s="142">
        <v>17.00366</v>
      </c>
      <c r="H409" s="142">
        <v>91.848020000000005</v>
      </c>
      <c r="I409" s="171">
        <v>0</v>
      </c>
      <c r="J409" s="172">
        <f>K409+L409+O409+P409</f>
        <v>937.32083999999998</v>
      </c>
      <c r="K409" s="142">
        <v>0</v>
      </c>
      <c r="L409" s="142">
        <f>M409+N409</f>
        <v>845.93205999999998</v>
      </c>
      <c r="M409" s="142">
        <v>829.01342</v>
      </c>
      <c r="N409" s="142">
        <v>16.91864</v>
      </c>
      <c r="O409" s="142">
        <v>91.388779999999997</v>
      </c>
      <c r="P409" s="173">
        <v>0</v>
      </c>
      <c r="Q409" s="155"/>
    </row>
    <row r="410" spans="1:17" ht="30.15">
      <c r="A410" s="174"/>
      <c r="B410" s="71" t="s">
        <v>667</v>
      </c>
      <c r="C410" s="142">
        <f>H410</f>
        <v>130.97499999999999</v>
      </c>
      <c r="D410" s="142">
        <v>0</v>
      </c>
      <c r="E410" s="142">
        <v>0</v>
      </c>
      <c r="F410" s="142">
        <v>0</v>
      </c>
      <c r="G410" s="142">
        <v>0</v>
      </c>
      <c r="H410" s="142">
        <v>130.97499999999999</v>
      </c>
      <c r="I410" s="171">
        <v>0</v>
      </c>
      <c r="J410" s="172">
        <f>K410+L410+O410+P410</f>
        <v>129.45446999999999</v>
      </c>
      <c r="K410" s="142"/>
      <c r="L410" s="142"/>
      <c r="M410" s="142"/>
      <c r="N410" s="142"/>
      <c r="O410" s="142">
        <v>129.45446999999999</v>
      </c>
      <c r="P410" s="173">
        <v>0</v>
      </c>
      <c r="Q410" s="155"/>
    </row>
    <row r="411" spans="1:17" ht="30.15">
      <c r="A411" s="174" t="s">
        <v>671</v>
      </c>
      <c r="B411" s="71" t="s">
        <v>672</v>
      </c>
      <c r="C411" s="142">
        <f>C413+C414</f>
        <v>1337.06168</v>
      </c>
      <c r="D411" s="142">
        <v>0</v>
      </c>
      <c r="E411" s="142">
        <f>E413</f>
        <v>608.10385000000008</v>
      </c>
      <c r="F411" s="142">
        <f>F413</f>
        <v>595.64777000000004</v>
      </c>
      <c r="G411" s="142">
        <f>G413</f>
        <v>12.45608</v>
      </c>
      <c r="H411" s="142">
        <f>H413+H414</f>
        <v>728.95783000000006</v>
      </c>
      <c r="I411" s="171">
        <v>0</v>
      </c>
      <c r="J411" s="172">
        <f>L411+O411+K411+P411</f>
        <v>1340.3558599999999</v>
      </c>
      <c r="K411" s="142"/>
      <c r="L411" s="142">
        <f>M411+N411</f>
        <v>604.76478999999995</v>
      </c>
      <c r="M411" s="142">
        <f>M413+M414</f>
        <v>592.66949</v>
      </c>
      <c r="N411" s="142">
        <f>N413+N414</f>
        <v>12.0953</v>
      </c>
      <c r="O411" s="142">
        <f>O413+O414</f>
        <v>735.59106999999995</v>
      </c>
      <c r="P411" s="173">
        <v>0</v>
      </c>
      <c r="Q411" s="155"/>
    </row>
    <row r="412" spans="1:17">
      <c r="A412" s="174"/>
      <c r="B412" s="71" t="s">
        <v>665</v>
      </c>
      <c r="C412" s="142"/>
      <c r="D412" s="142"/>
      <c r="E412" s="142"/>
      <c r="F412" s="142"/>
      <c r="G412" s="142"/>
      <c r="H412" s="142"/>
      <c r="I412" s="171"/>
      <c r="J412" s="172"/>
      <c r="K412" s="142"/>
      <c r="L412" s="142"/>
      <c r="M412" s="142"/>
      <c r="N412" s="142"/>
      <c r="O412" s="142"/>
      <c r="P412" s="173"/>
      <c r="Q412" s="155"/>
    </row>
    <row r="413" spans="1:17" ht="30.15">
      <c r="A413" s="174"/>
      <c r="B413" s="71" t="s">
        <v>666</v>
      </c>
      <c r="C413" s="142">
        <f>E413+H413</f>
        <v>980.17568000000006</v>
      </c>
      <c r="D413" s="142">
        <v>0</v>
      </c>
      <c r="E413" s="142">
        <f>F413+G413</f>
        <v>608.10385000000008</v>
      </c>
      <c r="F413" s="142">
        <v>595.64777000000004</v>
      </c>
      <c r="G413" s="142">
        <v>12.45608</v>
      </c>
      <c r="H413" s="142">
        <v>372.07182999999998</v>
      </c>
      <c r="I413" s="171">
        <v>0</v>
      </c>
      <c r="J413" s="172">
        <f>K413+L413+O413+P413</f>
        <v>685.83483000000001</v>
      </c>
      <c r="K413" s="142">
        <v>0</v>
      </c>
      <c r="L413" s="142">
        <f>M413+N413</f>
        <v>604.76478999999995</v>
      </c>
      <c r="M413" s="142">
        <v>592.66949</v>
      </c>
      <c r="N413" s="142">
        <v>12.0953</v>
      </c>
      <c r="O413" s="142">
        <v>81.070040000000006</v>
      </c>
      <c r="P413" s="173">
        <v>0</v>
      </c>
      <c r="Q413" s="155"/>
    </row>
    <row r="414" spans="1:17" ht="30.15">
      <c r="A414" s="174"/>
      <c r="B414" s="71" t="s">
        <v>667</v>
      </c>
      <c r="C414" s="142">
        <f>H414</f>
        <v>356.88600000000002</v>
      </c>
      <c r="D414" s="142">
        <v>0</v>
      </c>
      <c r="E414" s="142">
        <v>0</v>
      </c>
      <c r="F414" s="142">
        <v>0</v>
      </c>
      <c r="G414" s="142">
        <v>0</v>
      </c>
      <c r="H414" s="142">
        <v>356.88600000000002</v>
      </c>
      <c r="I414" s="171">
        <v>0</v>
      </c>
      <c r="J414" s="172">
        <f>K414+L414+O414+P414</f>
        <v>654.52103</v>
      </c>
      <c r="K414" s="142"/>
      <c r="L414" s="142"/>
      <c r="M414" s="142"/>
      <c r="N414" s="142"/>
      <c r="O414" s="142">
        <v>654.52103</v>
      </c>
      <c r="P414" s="173">
        <v>0</v>
      </c>
      <c r="Q414" s="155"/>
    </row>
    <row r="415" spans="1:17" ht="30.15">
      <c r="A415" s="174" t="s">
        <v>673</v>
      </c>
      <c r="B415" s="71" t="s">
        <v>674</v>
      </c>
      <c r="C415" s="142">
        <f t="shared" ref="C415:H415" si="29">C417+C418</f>
        <v>1844.10213</v>
      </c>
      <c r="D415" s="142">
        <f t="shared" si="29"/>
        <v>0</v>
      </c>
      <c r="E415" s="142">
        <f t="shared" si="29"/>
        <v>0</v>
      </c>
      <c r="F415" s="142">
        <f t="shared" si="29"/>
        <v>0</v>
      </c>
      <c r="G415" s="142">
        <f t="shared" si="29"/>
        <v>0</v>
      </c>
      <c r="H415" s="142">
        <f t="shared" si="29"/>
        <v>1844.10213</v>
      </c>
      <c r="I415" s="171">
        <v>0</v>
      </c>
      <c r="J415" s="172">
        <f t="shared" ref="J415:O415" si="30">J417+J418</f>
        <v>1844.10213</v>
      </c>
      <c r="K415" s="142">
        <f t="shared" si="30"/>
        <v>0</v>
      </c>
      <c r="L415" s="142">
        <f t="shared" si="30"/>
        <v>0</v>
      </c>
      <c r="M415" s="142">
        <f t="shared" si="30"/>
        <v>0</v>
      </c>
      <c r="N415" s="142">
        <f t="shared" si="30"/>
        <v>0</v>
      </c>
      <c r="O415" s="142">
        <f t="shared" si="30"/>
        <v>1844.10213</v>
      </c>
      <c r="P415" s="173">
        <v>0</v>
      </c>
      <c r="Q415" s="155"/>
    </row>
    <row r="416" spans="1:17">
      <c r="A416" s="174"/>
      <c r="B416" s="71" t="s">
        <v>665</v>
      </c>
      <c r="C416" s="142"/>
      <c r="D416" s="142"/>
      <c r="E416" s="142"/>
      <c r="F416" s="142"/>
      <c r="G416" s="142"/>
      <c r="H416" s="142"/>
      <c r="I416" s="171"/>
      <c r="J416" s="172"/>
      <c r="K416" s="142"/>
      <c r="L416" s="142"/>
      <c r="M416" s="142"/>
      <c r="N416" s="142"/>
      <c r="O416" s="142"/>
      <c r="P416" s="173"/>
      <c r="Q416" s="155"/>
    </row>
    <row r="417" spans="1:17" ht="30.15">
      <c r="A417" s="174"/>
      <c r="B417" s="71" t="s">
        <v>666</v>
      </c>
      <c r="C417" s="142">
        <f>H417</f>
        <v>854.56628000000001</v>
      </c>
      <c r="D417" s="142">
        <v>0</v>
      </c>
      <c r="E417" s="142">
        <v>0</v>
      </c>
      <c r="F417" s="142">
        <v>0</v>
      </c>
      <c r="G417" s="142">
        <v>0</v>
      </c>
      <c r="H417" s="142">
        <v>854.56628000000001</v>
      </c>
      <c r="I417" s="171">
        <v>0</v>
      </c>
      <c r="J417" s="172">
        <f>O417</f>
        <v>854.56628000000001</v>
      </c>
      <c r="K417" s="142">
        <v>0</v>
      </c>
      <c r="L417" s="142">
        <v>0</v>
      </c>
      <c r="M417" s="142">
        <v>0</v>
      </c>
      <c r="N417" s="142">
        <v>0</v>
      </c>
      <c r="O417" s="142">
        <v>854.56628000000001</v>
      </c>
      <c r="P417" s="173">
        <v>0</v>
      </c>
      <c r="Q417" s="155"/>
    </row>
    <row r="418" spans="1:17" ht="30.15">
      <c r="A418" s="174"/>
      <c r="B418" s="71" t="s">
        <v>667</v>
      </c>
      <c r="C418" s="142">
        <f>E418+H418</f>
        <v>989.53584999999998</v>
      </c>
      <c r="D418" s="142">
        <v>0</v>
      </c>
      <c r="E418" s="142">
        <v>0</v>
      </c>
      <c r="F418" s="142">
        <v>0</v>
      </c>
      <c r="G418" s="142">
        <v>0</v>
      </c>
      <c r="H418" s="142">
        <v>989.53584999999998</v>
      </c>
      <c r="I418" s="171">
        <v>0</v>
      </c>
      <c r="J418" s="172">
        <f>L418+O418</f>
        <v>989.53584999999998</v>
      </c>
      <c r="K418" s="142">
        <v>0</v>
      </c>
      <c r="L418" s="142">
        <v>0</v>
      </c>
      <c r="M418" s="142">
        <v>0</v>
      </c>
      <c r="N418" s="142">
        <v>0</v>
      </c>
      <c r="O418" s="142">
        <v>989.53584999999998</v>
      </c>
      <c r="P418" s="173">
        <v>0</v>
      </c>
      <c r="Q418" s="155"/>
    </row>
    <row r="419" spans="1:17" ht="30.15">
      <c r="A419" s="175" t="s">
        <v>675</v>
      </c>
      <c r="B419" s="71" t="s">
        <v>676</v>
      </c>
      <c r="C419" s="142">
        <f>E419+H419</f>
        <v>1397.9031299999999</v>
      </c>
      <c r="D419" s="142">
        <v>0</v>
      </c>
      <c r="E419" s="142">
        <v>0</v>
      </c>
      <c r="F419" s="142">
        <v>0</v>
      </c>
      <c r="G419" s="142">
        <v>0</v>
      </c>
      <c r="H419" s="142">
        <f>H421+H422</f>
        <v>1397.9031299999999</v>
      </c>
      <c r="I419" s="171">
        <v>0</v>
      </c>
      <c r="J419" s="172">
        <f>L419+O419</f>
        <v>1397.9031299999999</v>
      </c>
      <c r="K419" s="142">
        <v>0</v>
      </c>
      <c r="L419" s="142">
        <v>0</v>
      </c>
      <c r="M419" s="142">
        <v>0</v>
      </c>
      <c r="N419" s="142">
        <v>0</v>
      </c>
      <c r="O419" s="142">
        <f>O421+O422</f>
        <v>1397.9031299999999</v>
      </c>
      <c r="P419" s="173">
        <v>0</v>
      </c>
      <c r="Q419" s="155"/>
    </row>
    <row r="420" spans="1:17">
      <c r="A420" s="175"/>
      <c r="B420" s="71" t="s">
        <v>665</v>
      </c>
      <c r="C420" s="40"/>
      <c r="D420" s="40"/>
      <c r="E420" s="40"/>
      <c r="F420" s="40"/>
      <c r="G420" s="40"/>
      <c r="H420" s="40"/>
      <c r="I420" s="176"/>
      <c r="J420" s="177"/>
      <c r="K420" s="40"/>
      <c r="L420" s="40"/>
      <c r="M420" s="40"/>
      <c r="N420" s="40"/>
      <c r="O420" s="40"/>
      <c r="P420" s="160"/>
      <c r="Q420" s="155"/>
    </row>
    <row r="421" spans="1:17" ht="30.15">
      <c r="A421" s="175"/>
      <c r="B421" s="71" t="s">
        <v>666</v>
      </c>
      <c r="C421" s="142">
        <f>E421+H421</f>
        <v>1182.58195</v>
      </c>
      <c r="D421" s="142">
        <v>0</v>
      </c>
      <c r="E421" s="142">
        <v>0</v>
      </c>
      <c r="F421" s="142">
        <v>0</v>
      </c>
      <c r="G421" s="142">
        <v>0</v>
      </c>
      <c r="H421" s="142">
        <v>1182.58195</v>
      </c>
      <c r="I421" s="171">
        <v>0</v>
      </c>
      <c r="J421" s="172">
        <f>L421+O421</f>
        <v>1182.58195</v>
      </c>
      <c r="K421" s="142">
        <v>0</v>
      </c>
      <c r="L421" s="142">
        <v>0</v>
      </c>
      <c r="M421" s="142">
        <v>0</v>
      </c>
      <c r="N421" s="142">
        <v>0</v>
      </c>
      <c r="O421" s="142">
        <v>1182.58195</v>
      </c>
      <c r="P421" s="173">
        <v>0</v>
      </c>
      <c r="Q421" s="155"/>
    </row>
    <row r="422" spans="1:17" ht="30.15">
      <c r="A422" s="174"/>
      <c r="B422" s="71" t="s">
        <v>667</v>
      </c>
      <c r="C422" s="142">
        <f>E422+H422</f>
        <v>215.32118</v>
      </c>
      <c r="D422" s="142">
        <v>0</v>
      </c>
      <c r="E422" s="142">
        <v>0</v>
      </c>
      <c r="F422" s="142">
        <v>0</v>
      </c>
      <c r="G422" s="142">
        <v>0</v>
      </c>
      <c r="H422" s="142">
        <v>215.32118</v>
      </c>
      <c r="I422" s="171">
        <v>0</v>
      </c>
      <c r="J422" s="172">
        <f>L422+O422</f>
        <v>215.32118</v>
      </c>
      <c r="K422" s="142">
        <v>0</v>
      </c>
      <c r="L422" s="142">
        <v>0</v>
      </c>
      <c r="M422" s="142">
        <v>0</v>
      </c>
      <c r="N422" s="142">
        <v>0</v>
      </c>
      <c r="O422" s="142">
        <v>215.32118</v>
      </c>
      <c r="P422" s="173">
        <v>0</v>
      </c>
      <c r="Q422" s="155"/>
    </row>
    <row r="423" spans="1:17" ht="30.15">
      <c r="A423" s="175" t="s">
        <v>677</v>
      </c>
      <c r="B423" s="71" t="s">
        <v>678</v>
      </c>
      <c r="C423" s="142">
        <f>E423+H423</f>
        <v>0</v>
      </c>
      <c r="D423" s="142">
        <v>0</v>
      </c>
      <c r="E423" s="142">
        <v>0</v>
      </c>
      <c r="F423" s="142">
        <v>0</v>
      </c>
      <c r="G423" s="142">
        <v>0</v>
      </c>
      <c r="H423" s="142">
        <v>0</v>
      </c>
      <c r="I423" s="171">
        <v>0</v>
      </c>
      <c r="J423" s="172">
        <v>0</v>
      </c>
      <c r="K423" s="142">
        <v>0</v>
      </c>
      <c r="L423" s="142">
        <v>0</v>
      </c>
      <c r="M423" s="142">
        <v>0</v>
      </c>
      <c r="N423" s="142">
        <v>0</v>
      </c>
      <c r="O423" s="142">
        <v>0</v>
      </c>
      <c r="P423" s="173">
        <v>0</v>
      </c>
      <c r="Q423" s="155"/>
    </row>
    <row r="424" spans="1:17" ht="93.3" customHeight="1">
      <c r="A424" s="174" t="s">
        <v>679</v>
      </c>
      <c r="B424" s="71" t="s">
        <v>680</v>
      </c>
      <c r="C424" s="142">
        <f>H424</f>
        <v>30.58</v>
      </c>
      <c r="D424" s="142">
        <v>0</v>
      </c>
      <c r="E424" s="142">
        <v>0</v>
      </c>
      <c r="F424" s="142">
        <v>0</v>
      </c>
      <c r="G424" s="142">
        <v>0</v>
      </c>
      <c r="H424" s="142">
        <v>30.58</v>
      </c>
      <c r="I424" s="171">
        <v>0</v>
      </c>
      <c r="J424" s="172">
        <f>L424+O424</f>
        <v>30.58</v>
      </c>
      <c r="K424" s="142">
        <v>0</v>
      </c>
      <c r="L424" s="142">
        <v>0</v>
      </c>
      <c r="M424" s="142">
        <v>0</v>
      </c>
      <c r="N424" s="142">
        <v>0</v>
      </c>
      <c r="O424" s="142">
        <v>30.58</v>
      </c>
      <c r="P424" s="173">
        <v>0</v>
      </c>
      <c r="Q424" s="155"/>
    </row>
    <row r="425" spans="1:17" ht="52.2" customHeight="1">
      <c r="A425" s="362" t="s">
        <v>609</v>
      </c>
      <c r="B425" s="362"/>
      <c r="C425" s="178">
        <f t="shared" ref="C425:P425" si="31">C398</f>
        <v>9300.9049400000004</v>
      </c>
      <c r="D425" s="178">
        <f t="shared" si="31"/>
        <v>0</v>
      </c>
      <c r="E425" s="178">
        <f t="shared" si="31"/>
        <v>3647.5447899999999</v>
      </c>
      <c r="F425" s="178">
        <f t="shared" si="31"/>
        <v>3574.5938899999996</v>
      </c>
      <c r="G425" s="178">
        <f t="shared" si="31"/>
        <v>72.95089999999999</v>
      </c>
      <c r="H425" s="178">
        <f t="shared" si="31"/>
        <v>5653.3601499999995</v>
      </c>
      <c r="I425" s="178">
        <f t="shared" si="31"/>
        <v>0</v>
      </c>
      <c r="J425" s="178">
        <f t="shared" si="31"/>
        <v>9281.707269999999</v>
      </c>
      <c r="K425" s="178">
        <f t="shared" si="31"/>
        <v>0</v>
      </c>
      <c r="L425" s="178">
        <f t="shared" si="31"/>
        <v>3629.3069999999998</v>
      </c>
      <c r="M425" s="178">
        <f t="shared" si="31"/>
        <v>3556.7208600000004</v>
      </c>
      <c r="N425" s="178">
        <f t="shared" si="31"/>
        <v>72.586139999999986</v>
      </c>
      <c r="O425" s="178">
        <f t="shared" si="31"/>
        <v>5652.4002699999992</v>
      </c>
      <c r="P425" s="178">
        <f t="shared" si="31"/>
        <v>0</v>
      </c>
      <c r="Q425" s="155"/>
    </row>
    <row r="426" spans="1:17" ht="39.15" customHeight="1">
      <c r="A426" s="362" t="s">
        <v>681</v>
      </c>
      <c r="B426" s="362"/>
      <c r="C426" s="362"/>
      <c r="D426" s="362"/>
      <c r="E426" s="362"/>
      <c r="F426" s="362"/>
      <c r="G426" s="362"/>
      <c r="H426" s="362"/>
      <c r="I426" s="362"/>
      <c r="J426" s="362"/>
      <c r="K426" s="362"/>
      <c r="L426" s="362"/>
      <c r="M426" s="362"/>
      <c r="N426" s="362"/>
      <c r="O426" s="362"/>
      <c r="P426" s="362"/>
      <c r="Q426" s="362"/>
    </row>
    <row r="427" spans="1:17" ht="15.75" customHeight="1">
      <c r="A427" s="163"/>
      <c r="B427" s="363" t="s">
        <v>682</v>
      </c>
      <c r="C427" s="363"/>
      <c r="D427" s="363"/>
      <c r="E427" s="363"/>
      <c r="F427" s="363"/>
      <c r="G427" s="363"/>
      <c r="H427" s="363"/>
      <c r="I427" s="179"/>
      <c r="J427" s="177"/>
      <c r="K427" s="40"/>
      <c r="L427" s="40"/>
      <c r="M427" s="40"/>
      <c r="N427" s="40"/>
      <c r="O427" s="40"/>
      <c r="P427" s="160"/>
      <c r="Q427" s="155"/>
    </row>
    <row r="428" spans="1:17" ht="30.15">
      <c r="A428" s="150" t="s">
        <v>156</v>
      </c>
      <c r="B428" s="53" t="s">
        <v>683</v>
      </c>
      <c r="C428" s="142">
        <f>H428</f>
        <v>0</v>
      </c>
      <c r="D428" s="142">
        <v>0</v>
      </c>
      <c r="E428" s="142">
        <v>0</v>
      </c>
      <c r="F428" s="142">
        <v>0</v>
      </c>
      <c r="G428" s="152">
        <v>0</v>
      </c>
      <c r="H428" s="142">
        <v>0</v>
      </c>
      <c r="I428" s="171">
        <v>0</v>
      </c>
      <c r="J428" s="172">
        <v>0</v>
      </c>
      <c r="K428" s="142">
        <v>0</v>
      </c>
      <c r="L428" s="142">
        <v>0</v>
      </c>
      <c r="M428" s="142">
        <v>0</v>
      </c>
      <c r="N428" s="142">
        <v>0</v>
      </c>
      <c r="O428" s="142">
        <v>0</v>
      </c>
      <c r="P428" s="173">
        <v>0</v>
      </c>
      <c r="Q428" s="155"/>
    </row>
    <row r="429" spans="1:17" ht="60.25">
      <c r="A429" s="175" t="s">
        <v>158</v>
      </c>
      <c r="B429" s="71" t="s">
        <v>684</v>
      </c>
      <c r="C429" s="142">
        <f>H429</f>
        <v>2827.77297</v>
      </c>
      <c r="D429" s="142">
        <v>0</v>
      </c>
      <c r="E429" s="142">
        <v>0</v>
      </c>
      <c r="F429" s="142">
        <v>0</v>
      </c>
      <c r="G429" s="152">
        <v>0</v>
      </c>
      <c r="H429" s="142">
        <v>2827.77297</v>
      </c>
      <c r="I429" s="171">
        <v>0</v>
      </c>
      <c r="J429" s="172">
        <f>O429</f>
        <v>2827.77297</v>
      </c>
      <c r="K429" s="142">
        <v>0</v>
      </c>
      <c r="L429" s="142">
        <v>0</v>
      </c>
      <c r="M429" s="142">
        <v>0</v>
      </c>
      <c r="N429" s="152">
        <v>0</v>
      </c>
      <c r="O429" s="142">
        <v>2827.77297</v>
      </c>
      <c r="P429" s="173">
        <v>0</v>
      </c>
      <c r="Q429" s="155"/>
    </row>
    <row r="430" spans="1:17">
      <c r="A430" s="175" t="s">
        <v>161</v>
      </c>
      <c r="B430" s="53" t="s">
        <v>685</v>
      </c>
      <c r="C430" s="142">
        <f>H430</f>
        <v>428.78789</v>
      </c>
      <c r="D430" s="142">
        <v>0</v>
      </c>
      <c r="E430" s="142">
        <v>0</v>
      </c>
      <c r="F430" s="142">
        <v>0</v>
      </c>
      <c r="G430" s="142">
        <v>0</v>
      </c>
      <c r="H430" s="142">
        <v>428.78789</v>
      </c>
      <c r="I430" s="171">
        <v>0</v>
      </c>
      <c r="J430" s="172">
        <f>O430</f>
        <v>428.78789</v>
      </c>
      <c r="K430" s="142">
        <v>0</v>
      </c>
      <c r="L430" s="142">
        <v>0</v>
      </c>
      <c r="M430" s="142">
        <v>0</v>
      </c>
      <c r="N430" s="142">
        <v>0</v>
      </c>
      <c r="O430" s="142">
        <v>428.78789</v>
      </c>
      <c r="P430" s="173">
        <v>0</v>
      </c>
      <c r="Q430" s="155"/>
    </row>
    <row r="431" spans="1:17" ht="75.3">
      <c r="A431" s="175" t="s">
        <v>164</v>
      </c>
      <c r="B431" s="53" t="s">
        <v>686</v>
      </c>
      <c r="C431" s="142">
        <v>0</v>
      </c>
      <c r="D431" s="142">
        <v>0</v>
      </c>
      <c r="E431" s="142">
        <v>0</v>
      </c>
      <c r="F431" s="142">
        <v>0</v>
      </c>
      <c r="G431" s="142">
        <v>0</v>
      </c>
      <c r="H431" s="142">
        <v>0</v>
      </c>
      <c r="I431" s="171">
        <v>0</v>
      </c>
      <c r="J431" s="172">
        <f>O431</f>
        <v>0</v>
      </c>
      <c r="K431" s="142">
        <v>0</v>
      </c>
      <c r="L431" s="142">
        <v>0</v>
      </c>
      <c r="M431" s="142">
        <v>0</v>
      </c>
      <c r="N431" s="142">
        <v>0</v>
      </c>
      <c r="O431" s="142">
        <v>0</v>
      </c>
      <c r="P431" s="173">
        <v>0</v>
      </c>
      <c r="Q431" s="155"/>
    </row>
    <row r="432" spans="1:17" ht="15.75" customHeight="1">
      <c r="A432" s="175"/>
      <c r="B432" s="356" t="s">
        <v>687</v>
      </c>
      <c r="C432" s="356"/>
      <c r="D432" s="356"/>
      <c r="E432" s="356"/>
      <c r="F432" s="356"/>
      <c r="G432" s="356"/>
      <c r="H432" s="356"/>
      <c r="I432" s="356"/>
      <c r="J432" s="172"/>
      <c r="K432" s="142"/>
      <c r="L432" s="142"/>
      <c r="M432" s="142"/>
      <c r="N432" s="142"/>
      <c r="O432" s="142"/>
      <c r="P432" s="173"/>
      <c r="Q432" s="155"/>
    </row>
    <row r="433" spans="1:17" ht="75.3">
      <c r="A433" s="180" t="s">
        <v>167</v>
      </c>
      <c r="B433" s="181" t="s">
        <v>688</v>
      </c>
      <c r="C433" s="182">
        <f>H433</f>
        <v>399.77834999999999</v>
      </c>
      <c r="D433" s="182">
        <v>0</v>
      </c>
      <c r="E433" s="182">
        <v>0</v>
      </c>
      <c r="F433" s="182">
        <v>0</v>
      </c>
      <c r="G433" s="183">
        <v>0</v>
      </c>
      <c r="H433" s="182">
        <v>399.77834999999999</v>
      </c>
      <c r="I433" s="184">
        <v>0</v>
      </c>
      <c r="J433" s="185">
        <f>O433</f>
        <v>399.77834999999999</v>
      </c>
      <c r="K433" s="182">
        <v>0</v>
      </c>
      <c r="L433" s="182">
        <v>0</v>
      </c>
      <c r="M433" s="182">
        <v>0</v>
      </c>
      <c r="N433" s="183">
        <v>0</v>
      </c>
      <c r="O433" s="182">
        <v>399.77834999999999</v>
      </c>
      <c r="P433" s="186">
        <v>0</v>
      </c>
      <c r="Q433" s="155"/>
    </row>
    <row r="434" spans="1:17" ht="21.45" customHeight="1">
      <c r="A434" s="364" t="s">
        <v>609</v>
      </c>
      <c r="B434" s="364"/>
      <c r="C434" s="187">
        <f t="shared" ref="C434:P434" si="32">C433+C431+C430+C429+C428</f>
        <v>3656.3392100000001</v>
      </c>
      <c r="D434" s="187">
        <f t="shared" si="32"/>
        <v>0</v>
      </c>
      <c r="E434" s="187">
        <f t="shared" si="32"/>
        <v>0</v>
      </c>
      <c r="F434" s="187">
        <f t="shared" si="32"/>
        <v>0</v>
      </c>
      <c r="G434" s="187">
        <f t="shared" si="32"/>
        <v>0</v>
      </c>
      <c r="H434" s="187">
        <f t="shared" si="32"/>
        <v>3656.3392100000001</v>
      </c>
      <c r="I434" s="187">
        <f t="shared" si="32"/>
        <v>0</v>
      </c>
      <c r="J434" s="187">
        <f t="shared" si="32"/>
        <v>3656.3392100000001</v>
      </c>
      <c r="K434" s="187">
        <f t="shared" si="32"/>
        <v>0</v>
      </c>
      <c r="L434" s="187">
        <f t="shared" si="32"/>
        <v>0</v>
      </c>
      <c r="M434" s="187">
        <f t="shared" si="32"/>
        <v>0</v>
      </c>
      <c r="N434" s="187">
        <f t="shared" si="32"/>
        <v>0</v>
      </c>
      <c r="O434" s="187">
        <f t="shared" si="32"/>
        <v>3656.3392100000001</v>
      </c>
      <c r="P434" s="187">
        <f t="shared" si="32"/>
        <v>0</v>
      </c>
      <c r="Q434" s="155"/>
    </row>
    <row r="435" spans="1:17">
      <c r="A435" s="4" t="s">
        <v>82</v>
      </c>
      <c r="B435" s="4"/>
      <c r="C435" s="188">
        <f t="shared" ref="C435:P435" si="33">C434+C425+C395+C389+C386+C355</f>
        <v>77862.712700000004</v>
      </c>
      <c r="D435" s="188">
        <f t="shared" si="33"/>
        <v>123.3</v>
      </c>
      <c r="E435" s="188">
        <f t="shared" si="33"/>
        <v>9647.5447899999999</v>
      </c>
      <c r="F435" s="188">
        <f t="shared" si="33"/>
        <v>9574.5938900000001</v>
      </c>
      <c r="G435" s="188">
        <f t="shared" si="33"/>
        <v>72.95089999999999</v>
      </c>
      <c r="H435" s="188">
        <f t="shared" si="33"/>
        <v>81136.455449999994</v>
      </c>
      <c r="I435" s="188">
        <f t="shared" si="33"/>
        <v>192.64</v>
      </c>
      <c r="J435" s="188">
        <f t="shared" si="33"/>
        <v>90372.287530000001</v>
      </c>
      <c r="K435" s="188">
        <f t="shared" si="33"/>
        <v>0</v>
      </c>
      <c r="L435" s="188">
        <f t="shared" si="33"/>
        <v>9629.3070000000007</v>
      </c>
      <c r="M435" s="188">
        <f t="shared" si="33"/>
        <v>9556.7208600000013</v>
      </c>
      <c r="N435" s="188">
        <f t="shared" si="33"/>
        <v>72.586139999999986</v>
      </c>
      <c r="O435" s="188">
        <f t="shared" si="33"/>
        <v>80550.340529999987</v>
      </c>
      <c r="P435" s="188">
        <f t="shared" si="33"/>
        <v>192.64</v>
      </c>
      <c r="Q435" s="40"/>
    </row>
    <row r="436" spans="1:17">
      <c r="A436" s="82"/>
      <c r="B436" s="40"/>
      <c r="C436" s="40"/>
      <c r="D436" s="40"/>
      <c r="E436" s="40"/>
      <c r="F436" s="40"/>
      <c r="G436" s="40"/>
      <c r="H436" s="40"/>
      <c r="I436" s="40"/>
      <c r="J436" s="40"/>
      <c r="K436" s="40"/>
      <c r="L436" s="40"/>
      <c r="M436" s="40"/>
      <c r="N436" s="40"/>
      <c r="O436" s="40"/>
      <c r="P436" s="40"/>
      <c r="Q436" s="40"/>
    </row>
    <row r="437" spans="1:17" ht="15.75" customHeight="1">
      <c r="A437" s="80" t="s">
        <v>689</v>
      </c>
      <c r="B437" s="13" t="s">
        <v>690</v>
      </c>
      <c r="C437" s="13"/>
      <c r="D437" s="13"/>
      <c r="E437" s="13"/>
      <c r="F437" s="13"/>
      <c r="G437" s="13"/>
      <c r="H437" s="13"/>
      <c r="I437" s="13"/>
      <c r="J437" s="13"/>
      <c r="K437" s="13"/>
      <c r="L437" s="13"/>
      <c r="M437" s="13"/>
      <c r="N437" s="13"/>
      <c r="O437" s="13"/>
      <c r="P437" s="13"/>
      <c r="Q437" s="40"/>
    </row>
    <row r="438" spans="1:17" ht="75.3">
      <c r="A438" s="82" t="s">
        <v>24</v>
      </c>
      <c r="B438" s="53" t="s">
        <v>691</v>
      </c>
      <c r="C438" s="95">
        <v>0</v>
      </c>
      <c r="D438" s="95">
        <v>0</v>
      </c>
      <c r="E438" s="95">
        <v>0</v>
      </c>
      <c r="F438" s="95">
        <v>0</v>
      </c>
      <c r="G438" s="95">
        <v>0</v>
      </c>
      <c r="H438" s="95">
        <v>0</v>
      </c>
      <c r="I438" s="95">
        <v>0</v>
      </c>
      <c r="J438" s="95">
        <v>0</v>
      </c>
      <c r="K438" s="95">
        <v>0</v>
      </c>
      <c r="L438" s="95">
        <v>0</v>
      </c>
      <c r="M438" s="95">
        <v>0</v>
      </c>
      <c r="N438" s="95">
        <v>0</v>
      </c>
      <c r="O438" s="95">
        <v>0</v>
      </c>
      <c r="P438" s="95">
        <v>0</v>
      </c>
      <c r="Q438" s="95"/>
    </row>
    <row r="439" spans="1:17" ht="90.35">
      <c r="A439" s="82" t="s">
        <v>75</v>
      </c>
      <c r="B439" s="53" t="s">
        <v>692</v>
      </c>
      <c r="C439" s="112">
        <v>165.83145999999999</v>
      </c>
      <c r="D439" s="95">
        <v>0</v>
      </c>
      <c r="E439" s="95">
        <v>0</v>
      </c>
      <c r="F439" s="95">
        <v>0</v>
      </c>
      <c r="G439" s="95">
        <v>0</v>
      </c>
      <c r="H439" s="112">
        <v>165.83145999999999</v>
      </c>
      <c r="I439" s="95">
        <v>0</v>
      </c>
      <c r="J439" s="95">
        <v>165.83145999999999</v>
      </c>
      <c r="K439" s="95">
        <v>0</v>
      </c>
      <c r="L439" s="95">
        <v>0</v>
      </c>
      <c r="M439" s="95">
        <v>0</v>
      </c>
      <c r="N439" s="95">
        <v>0</v>
      </c>
      <c r="O439" s="95">
        <v>165.83145999999999</v>
      </c>
      <c r="P439" s="95">
        <v>0</v>
      </c>
      <c r="Q439" s="53" t="s">
        <v>693</v>
      </c>
    </row>
    <row r="440" spans="1:17">
      <c r="A440" s="4" t="s">
        <v>82</v>
      </c>
      <c r="B440" s="4"/>
      <c r="C440" s="124">
        <f t="shared" ref="C440:P440" si="34">C438+C439</f>
        <v>165.83145999999999</v>
      </c>
      <c r="D440" s="124">
        <f t="shared" si="34"/>
        <v>0</v>
      </c>
      <c r="E440" s="124">
        <f t="shared" si="34"/>
        <v>0</v>
      </c>
      <c r="F440" s="124">
        <f t="shared" si="34"/>
        <v>0</v>
      </c>
      <c r="G440" s="124">
        <f t="shared" si="34"/>
        <v>0</v>
      </c>
      <c r="H440" s="124">
        <f t="shared" si="34"/>
        <v>165.83145999999999</v>
      </c>
      <c r="I440" s="124">
        <f t="shared" si="34"/>
        <v>0</v>
      </c>
      <c r="J440" s="124">
        <f t="shared" si="34"/>
        <v>165.83145999999999</v>
      </c>
      <c r="K440" s="124">
        <f t="shared" si="34"/>
        <v>0</v>
      </c>
      <c r="L440" s="124">
        <f t="shared" si="34"/>
        <v>0</v>
      </c>
      <c r="M440" s="124">
        <f t="shared" si="34"/>
        <v>0</v>
      </c>
      <c r="N440" s="124">
        <f t="shared" si="34"/>
        <v>0</v>
      </c>
      <c r="O440" s="124">
        <f t="shared" si="34"/>
        <v>165.83145999999999</v>
      </c>
      <c r="P440" s="124">
        <f t="shared" si="34"/>
        <v>0</v>
      </c>
      <c r="Q440" s="40"/>
    </row>
    <row r="441" spans="1:17">
      <c r="A441" s="82"/>
      <c r="B441" s="40"/>
      <c r="C441" s="40"/>
      <c r="D441" s="40"/>
      <c r="E441" s="40"/>
      <c r="F441" s="40"/>
      <c r="G441" s="40"/>
      <c r="H441" s="40"/>
      <c r="I441" s="40"/>
      <c r="J441" s="40"/>
      <c r="K441" s="40"/>
      <c r="L441" s="40"/>
      <c r="M441" s="40"/>
      <c r="N441" s="40"/>
      <c r="O441" s="40"/>
      <c r="P441" s="40"/>
      <c r="Q441" s="40"/>
    </row>
    <row r="442" spans="1:17" ht="15.75" customHeight="1">
      <c r="A442" s="80" t="s">
        <v>694</v>
      </c>
      <c r="B442" s="13" t="s">
        <v>695</v>
      </c>
      <c r="C442" s="13"/>
      <c r="D442" s="13"/>
      <c r="E442" s="13"/>
      <c r="F442" s="13"/>
      <c r="G442" s="13"/>
      <c r="H442" s="13"/>
      <c r="I442" s="13"/>
      <c r="J442" s="13"/>
      <c r="K442" s="13"/>
      <c r="L442" s="13"/>
      <c r="M442" s="13"/>
      <c r="N442" s="13"/>
      <c r="O442" s="13"/>
      <c r="P442" s="13"/>
      <c r="Q442" s="40"/>
    </row>
    <row r="443" spans="1:17">
      <c r="A443" s="365" t="s">
        <v>696</v>
      </c>
      <c r="B443" s="365"/>
      <c r="C443" s="365"/>
      <c r="D443" s="365"/>
      <c r="E443" s="365"/>
      <c r="F443" s="365"/>
      <c r="G443" s="365"/>
      <c r="H443" s="365"/>
      <c r="I443" s="365"/>
      <c r="J443" s="365"/>
      <c r="K443" s="365"/>
      <c r="L443" s="365"/>
      <c r="M443" s="365"/>
      <c r="N443" s="365"/>
      <c r="O443" s="365"/>
      <c r="P443" s="365"/>
      <c r="Q443" s="365"/>
    </row>
    <row r="444" spans="1:17" ht="15.05" customHeight="1">
      <c r="A444" s="82"/>
      <c r="B444" s="366" t="s">
        <v>697</v>
      </c>
      <c r="C444" s="366"/>
      <c r="D444" s="366"/>
      <c r="E444" s="366"/>
      <c r="F444" s="366"/>
      <c r="G444" s="366"/>
      <c r="H444" s="366"/>
      <c r="I444" s="366"/>
      <c r="J444" s="366"/>
      <c r="K444" s="366"/>
      <c r="L444" s="366"/>
      <c r="M444" s="366"/>
      <c r="N444" s="366"/>
      <c r="O444" s="366"/>
      <c r="P444" s="366"/>
      <c r="Q444" s="40"/>
    </row>
    <row r="445" spans="1:17" ht="270.5" customHeight="1">
      <c r="A445" s="105" t="s">
        <v>124</v>
      </c>
      <c r="B445" s="53" t="s">
        <v>698</v>
      </c>
      <c r="C445" s="190">
        <v>0</v>
      </c>
      <c r="D445" s="191">
        <v>0</v>
      </c>
      <c r="E445" s="192">
        <v>0</v>
      </c>
      <c r="F445" s="192">
        <v>0</v>
      </c>
      <c r="G445" s="191">
        <v>0</v>
      </c>
      <c r="H445" s="191">
        <v>0</v>
      </c>
      <c r="I445" s="191">
        <v>0</v>
      </c>
      <c r="J445" s="191">
        <f>K445+P445</f>
        <v>0</v>
      </c>
      <c r="K445" s="191">
        <f>L445+O445</f>
        <v>0</v>
      </c>
      <c r="L445" s="191">
        <f t="shared" ref="L445:L453" si="35">M445+N445</f>
        <v>0</v>
      </c>
      <c r="M445" s="191">
        <v>0</v>
      </c>
      <c r="N445" s="191">
        <v>0</v>
      </c>
      <c r="O445" s="191">
        <v>0</v>
      </c>
      <c r="P445" s="191">
        <v>0</v>
      </c>
      <c r="Q445" s="39" t="s">
        <v>699</v>
      </c>
    </row>
    <row r="446" spans="1:17" ht="406.5">
      <c r="A446" s="98" t="s">
        <v>145</v>
      </c>
      <c r="B446" s="193" t="s">
        <v>700</v>
      </c>
      <c r="C446" s="190">
        <f t="shared" ref="C446:C453" si="36">D446+E446+H446+I446</f>
        <v>194.38</v>
      </c>
      <c r="D446" s="190">
        <v>0</v>
      </c>
      <c r="E446" s="191">
        <f>F446+G446</f>
        <v>0</v>
      </c>
      <c r="F446" s="191">
        <v>0</v>
      </c>
      <c r="G446" s="191">
        <v>0</v>
      </c>
      <c r="H446" s="191">
        <v>194.38</v>
      </c>
      <c r="I446" s="191">
        <v>0</v>
      </c>
      <c r="J446" s="190">
        <f>K446+L446+O446+P446</f>
        <v>194.38</v>
      </c>
      <c r="K446" s="191">
        <v>0</v>
      </c>
      <c r="L446" s="191">
        <f t="shared" si="35"/>
        <v>0</v>
      </c>
      <c r="M446" s="191">
        <v>0</v>
      </c>
      <c r="N446" s="191">
        <v>0</v>
      </c>
      <c r="O446" s="191">
        <v>194.38</v>
      </c>
      <c r="P446" s="191">
        <v>0</v>
      </c>
      <c r="Q446" s="39" t="s">
        <v>701</v>
      </c>
    </row>
    <row r="447" spans="1:17" ht="60.25">
      <c r="A447" s="98" t="s">
        <v>147</v>
      </c>
      <c r="B447" s="193" t="s">
        <v>702</v>
      </c>
      <c r="C447" s="190">
        <f t="shared" si="36"/>
        <v>0</v>
      </c>
      <c r="D447" s="190">
        <v>0</v>
      </c>
      <c r="E447" s="190">
        <v>0</v>
      </c>
      <c r="F447" s="190">
        <v>0</v>
      </c>
      <c r="G447" s="190">
        <v>0</v>
      </c>
      <c r="H447" s="191">
        <v>0</v>
      </c>
      <c r="I447" s="190">
        <v>0</v>
      </c>
      <c r="J447" s="190">
        <f>K447+L447+O447+P447</f>
        <v>0</v>
      </c>
      <c r="K447" s="190">
        <v>0</v>
      </c>
      <c r="L447" s="191">
        <f t="shared" si="35"/>
        <v>0</v>
      </c>
      <c r="M447" s="190">
        <v>0</v>
      </c>
      <c r="N447" s="190">
        <v>0</v>
      </c>
      <c r="O447" s="191">
        <v>0</v>
      </c>
      <c r="P447" s="190">
        <v>0</v>
      </c>
      <c r="Q447" s="39"/>
    </row>
    <row r="448" spans="1:17">
      <c r="A448" s="98" t="s">
        <v>149</v>
      </c>
      <c r="B448" s="193" t="s">
        <v>703</v>
      </c>
      <c r="C448" s="190">
        <f t="shared" si="36"/>
        <v>42.5</v>
      </c>
      <c r="D448" s="190">
        <v>0</v>
      </c>
      <c r="E448" s="190">
        <v>0</v>
      </c>
      <c r="F448" s="190">
        <v>0</v>
      </c>
      <c r="G448" s="190">
        <v>0</v>
      </c>
      <c r="H448" s="191">
        <v>42.5</v>
      </c>
      <c r="I448" s="190">
        <v>0</v>
      </c>
      <c r="J448" s="190">
        <f>K448+L448+O448+P448</f>
        <v>42.5</v>
      </c>
      <c r="K448" s="190">
        <v>0</v>
      </c>
      <c r="L448" s="191">
        <f t="shared" si="35"/>
        <v>0</v>
      </c>
      <c r="M448" s="190">
        <v>0</v>
      </c>
      <c r="N448" s="190">
        <v>0</v>
      </c>
      <c r="O448" s="191">
        <v>42.5</v>
      </c>
      <c r="P448" s="190">
        <v>0</v>
      </c>
      <c r="Q448" s="39"/>
    </row>
    <row r="449" spans="1:17" ht="135.5">
      <c r="A449" s="98" t="s">
        <v>34</v>
      </c>
      <c r="B449" s="193" t="s">
        <v>704</v>
      </c>
      <c r="C449" s="194">
        <f t="shared" si="36"/>
        <v>0</v>
      </c>
      <c r="D449" s="194">
        <f>E449+H449</f>
        <v>0</v>
      </c>
      <c r="E449" s="194">
        <f>F449+G449</f>
        <v>0</v>
      </c>
      <c r="F449" s="190">
        <v>0</v>
      </c>
      <c r="G449" s="194">
        <v>0</v>
      </c>
      <c r="H449" s="194">
        <v>0</v>
      </c>
      <c r="I449" s="194">
        <v>0</v>
      </c>
      <c r="J449" s="194">
        <f>K449+P449</f>
        <v>0</v>
      </c>
      <c r="K449" s="194">
        <f>L449+O449</f>
        <v>0</v>
      </c>
      <c r="L449" s="194">
        <f t="shared" si="35"/>
        <v>0</v>
      </c>
      <c r="M449" s="194">
        <v>0</v>
      </c>
      <c r="N449" s="194">
        <v>0</v>
      </c>
      <c r="O449" s="194">
        <v>0</v>
      </c>
      <c r="P449" s="194">
        <v>0</v>
      </c>
      <c r="Q449" s="39" t="s">
        <v>705</v>
      </c>
    </row>
    <row r="450" spans="1:17" ht="240.9">
      <c r="A450" s="98" t="s">
        <v>37</v>
      </c>
      <c r="B450" s="193" t="s">
        <v>706</v>
      </c>
      <c r="C450" s="190">
        <f t="shared" si="36"/>
        <v>35.1</v>
      </c>
      <c r="D450" s="190">
        <v>0</v>
      </c>
      <c r="E450" s="191">
        <f>F450+G450</f>
        <v>0</v>
      </c>
      <c r="F450" s="190">
        <v>0</v>
      </c>
      <c r="G450" s="191">
        <v>0</v>
      </c>
      <c r="H450" s="191">
        <f>5.5+9.25+8.1+12.25</f>
        <v>35.1</v>
      </c>
      <c r="I450" s="191">
        <v>0</v>
      </c>
      <c r="J450" s="190">
        <f>K450+L450+O450+P450</f>
        <v>35.1</v>
      </c>
      <c r="K450" s="190">
        <v>0</v>
      </c>
      <c r="L450" s="191">
        <f t="shared" si="35"/>
        <v>0</v>
      </c>
      <c r="M450" s="191">
        <v>0</v>
      </c>
      <c r="N450" s="191">
        <v>0</v>
      </c>
      <c r="O450" s="191">
        <f>14.1+8.75+12.25</f>
        <v>35.1</v>
      </c>
      <c r="P450" s="191">
        <v>0</v>
      </c>
      <c r="Q450" s="30"/>
    </row>
    <row r="451" spans="1:17" ht="105.4">
      <c r="A451" s="98" t="s">
        <v>39</v>
      </c>
      <c r="B451" s="193" t="s">
        <v>707</v>
      </c>
      <c r="C451" s="190">
        <f t="shared" si="36"/>
        <v>79</v>
      </c>
      <c r="D451" s="190">
        <v>0</v>
      </c>
      <c r="E451" s="190">
        <f>F451+G451</f>
        <v>0</v>
      </c>
      <c r="F451" s="190">
        <v>0</v>
      </c>
      <c r="G451" s="191">
        <v>0</v>
      </c>
      <c r="H451" s="191">
        <f>60+19</f>
        <v>79</v>
      </c>
      <c r="I451" s="191">
        <v>0</v>
      </c>
      <c r="J451" s="190">
        <f>K451+L451+O451+P451</f>
        <v>79</v>
      </c>
      <c r="K451" s="190">
        <v>0</v>
      </c>
      <c r="L451" s="191">
        <f t="shared" si="35"/>
        <v>0</v>
      </c>
      <c r="M451" s="191">
        <v>0</v>
      </c>
      <c r="N451" s="191">
        <v>0</v>
      </c>
      <c r="O451" s="191">
        <v>79</v>
      </c>
      <c r="P451" s="191">
        <v>0</v>
      </c>
      <c r="Q451" s="195" t="s">
        <v>708</v>
      </c>
    </row>
    <row r="452" spans="1:17" ht="135.5">
      <c r="A452" s="98" t="s">
        <v>42</v>
      </c>
      <c r="B452" s="193" t="s">
        <v>709</v>
      </c>
      <c r="C452" s="190">
        <f t="shared" si="36"/>
        <v>28.369999999999997</v>
      </c>
      <c r="D452" s="190">
        <v>0</v>
      </c>
      <c r="E452" s="190">
        <f>F452+G452</f>
        <v>0</v>
      </c>
      <c r="F452" s="190">
        <v>0</v>
      </c>
      <c r="G452" s="191">
        <v>0</v>
      </c>
      <c r="H452" s="191">
        <f>70-41.63</f>
        <v>28.369999999999997</v>
      </c>
      <c r="I452" s="191">
        <v>0</v>
      </c>
      <c r="J452" s="190">
        <f>K452+L452+O452+P452</f>
        <v>28.37</v>
      </c>
      <c r="K452" s="190">
        <v>0</v>
      </c>
      <c r="L452" s="191">
        <f t="shared" si="35"/>
        <v>0</v>
      </c>
      <c r="M452" s="191">
        <v>0</v>
      </c>
      <c r="N452" s="191">
        <v>0</v>
      </c>
      <c r="O452" s="191">
        <v>28.37</v>
      </c>
      <c r="P452" s="191">
        <v>0</v>
      </c>
      <c r="Q452" s="196" t="s">
        <v>710</v>
      </c>
    </row>
    <row r="453" spans="1:17" ht="75.3">
      <c r="A453" s="98" t="s">
        <v>44</v>
      </c>
      <c r="B453" s="193" t="s">
        <v>711</v>
      </c>
      <c r="C453" s="190">
        <f t="shared" si="36"/>
        <v>50</v>
      </c>
      <c r="D453" s="190">
        <v>0</v>
      </c>
      <c r="E453" s="191">
        <f>F453+G453</f>
        <v>50</v>
      </c>
      <c r="F453" s="190">
        <v>0</v>
      </c>
      <c r="G453" s="191">
        <v>50</v>
      </c>
      <c r="H453" s="191">
        <v>0</v>
      </c>
      <c r="I453" s="191">
        <v>0</v>
      </c>
      <c r="J453" s="190">
        <f>K453+L453+O453+P453</f>
        <v>50</v>
      </c>
      <c r="K453" s="190">
        <v>0</v>
      </c>
      <c r="L453" s="191">
        <f t="shared" si="35"/>
        <v>50</v>
      </c>
      <c r="M453" s="191">
        <v>0</v>
      </c>
      <c r="N453" s="191">
        <v>50</v>
      </c>
      <c r="O453" s="191">
        <v>0</v>
      </c>
      <c r="P453" s="191">
        <v>0</v>
      </c>
      <c r="Q453" s="197" t="s">
        <v>712</v>
      </c>
    </row>
    <row r="454" spans="1:17" ht="316.14999999999998">
      <c r="A454" s="98" t="s">
        <v>47</v>
      </c>
      <c r="B454" s="193" t="s">
        <v>713</v>
      </c>
      <c r="C454" s="194">
        <f>H454</f>
        <v>387.68</v>
      </c>
      <c r="D454" s="194">
        <v>0</v>
      </c>
      <c r="E454" s="194">
        <v>0</v>
      </c>
      <c r="F454" s="194">
        <v>0</v>
      </c>
      <c r="G454" s="194">
        <v>0</v>
      </c>
      <c r="H454" s="194">
        <v>387.68</v>
      </c>
      <c r="I454" s="190">
        <v>0</v>
      </c>
      <c r="J454" s="194">
        <f>O454</f>
        <v>387.68</v>
      </c>
      <c r="K454" s="190">
        <v>0</v>
      </c>
      <c r="L454" s="190">
        <v>0</v>
      </c>
      <c r="M454" s="190">
        <v>0</v>
      </c>
      <c r="N454" s="190">
        <v>0</v>
      </c>
      <c r="O454" s="194">
        <v>387.68</v>
      </c>
      <c r="P454" s="190">
        <v>0</v>
      </c>
      <c r="Q454" s="198" t="s">
        <v>714</v>
      </c>
    </row>
    <row r="455" spans="1:17" ht="30.15">
      <c r="A455" s="98" t="s">
        <v>320</v>
      </c>
      <c r="B455" s="193" t="s">
        <v>715</v>
      </c>
      <c r="C455" s="194">
        <f>H455</f>
        <v>47.04</v>
      </c>
      <c r="D455" s="194">
        <v>0</v>
      </c>
      <c r="E455" s="194">
        <v>0</v>
      </c>
      <c r="F455" s="194">
        <v>0</v>
      </c>
      <c r="G455" s="194">
        <v>0</v>
      </c>
      <c r="H455" s="194">
        <v>47.04</v>
      </c>
      <c r="I455" s="194">
        <v>0</v>
      </c>
      <c r="J455" s="194">
        <f>O455</f>
        <v>47.04</v>
      </c>
      <c r="K455" s="194">
        <v>0</v>
      </c>
      <c r="L455" s="194">
        <v>0</v>
      </c>
      <c r="M455" s="194">
        <v>0</v>
      </c>
      <c r="N455" s="194">
        <v>0</v>
      </c>
      <c r="O455" s="194">
        <v>47.04</v>
      </c>
      <c r="P455" s="194">
        <v>0</v>
      </c>
      <c r="Q455" s="198"/>
    </row>
    <row r="456" spans="1:17" ht="135.5">
      <c r="A456" s="98" t="s">
        <v>49</v>
      </c>
      <c r="B456" s="53" t="s">
        <v>716</v>
      </c>
      <c r="C456" s="194">
        <f>G456</f>
        <v>481.1</v>
      </c>
      <c r="D456" s="194">
        <v>0</v>
      </c>
      <c r="E456" s="194">
        <v>0</v>
      </c>
      <c r="F456" s="194">
        <v>0</v>
      </c>
      <c r="G456" s="194">
        <v>481.1</v>
      </c>
      <c r="H456" s="194">
        <v>0</v>
      </c>
      <c r="I456" s="190">
        <v>0</v>
      </c>
      <c r="J456" s="194">
        <f>N456</f>
        <v>481.05025999999998</v>
      </c>
      <c r="K456" s="190">
        <v>0</v>
      </c>
      <c r="L456" s="190">
        <v>0</v>
      </c>
      <c r="M456" s="190">
        <v>0</v>
      </c>
      <c r="N456" s="199">
        <v>481.05025999999998</v>
      </c>
      <c r="O456" s="190">
        <v>0</v>
      </c>
      <c r="P456" s="190">
        <v>0</v>
      </c>
      <c r="Q456" s="71" t="s">
        <v>717</v>
      </c>
    </row>
    <row r="457" spans="1:17" ht="60.25">
      <c r="A457" s="98" t="s">
        <v>718</v>
      </c>
      <c r="B457" s="53" t="s">
        <v>719</v>
      </c>
      <c r="C457" s="190">
        <f>D457+E457+H457+I457</f>
        <v>96.58</v>
      </c>
      <c r="D457" s="194">
        <v>0</v>
      </c>
      <c r="E457" s="194">
        <v>0</v>
      </c>
      <c r="F457" s="194">
        <v>0</v>
      </c>
      <c r="G457" s="194">
        <v>0</v>
      </c>
      <c r="H457" s="61">
        <v>96.58</v>
      </c>
      <c r="I457" s="194">
        <v>0</v>
      </c>
      <c r="J457" s="190">
        <f>K457+L457+O457+P457</f>
        <v>96.58</v>
      </c>
      <c r="K457" s="194">
        <v>0</v>
      </c>
      <c r="L457" s="194">
        <v>0</v>
      </c>
      <c r="M457" s="194">
        <v>0</v>
      </c>
      <c r="N457" s="194">
        <v>0</v>
      </c>
      <c r="O457" s="200">
        <v>96.58</v>
      </c>
      <c r="P457" s="194">
        <v>0</v>
      </c>
      <c r="Q457" s="71"/>
    </row>
    <row r="458" spans="1:17" ht="45.2">
      <c r="A458" s="98" t="s">
        <v>259</v>
      </c>
      <c r="B458" s="53" t="s">
        <v>720</v>
      </c>
      <c r="C458" s="201">
        <f>D458+E458+H458+I458</f>
        <v>330</v>
      </c>
      <c r="D458" s="190">
        <v>0</v>
      </c>
      <c r="E458" s="190">
        <v>0</v>
      </c>
      <c r="F458" s="190">
        <v>0</v>
      </c>
      <c r="G458" s="190">
        <v>0</v>
      </c>
      <c r="H458" s="202">
        <v>330</v>
      </c>
      <c r="I458" s="190">
        <v>0</v>
      </c>
      <c r="J458" s="201">
        <f>K458+L458+O458+P458</f>
        <v>330</v>
      </c>
      <c r="K458" s="190">
        <v>0</v>
      </c>
      <c r="L458" s="190">
        <v>0</v>
      </c>
      <c r="M458" s="190">
        <v>0</v>
      </c>
      <c r="N458" s="190">
        <v>0</v>
      </c>
      <c r="O458" s="203">
        <v>330</v>
      </c>
      <c r="P458" s="190">
        <v>0</v>
      </c>
      <c r="Q458" s="39" t="s">
        <v>721</v>
      </c>
    </row>
    <row r="459" spans="1:17" ht="45.2">
      <c r="A459" s="98" t="s">
        <v>263</v>
      </c>
      <c r="B459" s="53" t="s">
        <v>722</v>
      </c>
      <c r="C459" s="204">
        <f>D459+E459+H459+I459</f>
        <v>80.293000000000006</v>
      </c>
      <c r="D459" s="190">
        <v>0</v>
      </c>
      <c r="E459" s="205">
        <f>F459+G459</f>
        <v>0</v>
      </c>
      <c r="F459" s="190">
        <v>0</v>
      </c>
      <c r="G459" s="206">
        <v>0</v>
      </c>
      <c r="H459" s="206">
        <f>19+61.293</f>
        <v>80.293000000000006</v>
      </c>
      <c r="I459" s="190">
        <v>0</v>
      </c>
      <c r="J459" s="204">
        <f>K459+L459+O459+P459</f>
        <v>80.293000000000006</v>
      </c>
      <c r="K459" s="190">
        <v>0</v>
      </c>
      <c r="L459" s="206">
        <f>M459+N459</f>
        <v>0</v>
      </c>
      <c r="M459" s="190">
        <v>0</v>
      </c>
      <c r="N459" s="190">
        <v>0</v>
      </c>
      <c r="O459" s="207">
        <f>19+61.293</f>
        <v>80.293000000000006</v>
      </c>
      <c r="P459" s="190">
        <v>0</v>
      </c>
      <c r="Q459" s="43" t="s">
        <v>723</v>
      </c>
    </row>
    <row r="460" spans="1:17">
      <c r="A460" s="367" t="s">
        <v>724</v>
      </c>
      <c r="B460" s="367"/>
      <c r="C460" s="208">
        <f>G460+H460</f>
        <v>1852.0429999999997</v>
      </c>
      <c r="D460" s="208">
        <v>0</v>
      </c>
      <c r="E460" s="208">
        <f>G460</f>
        <v>531.1</v>
      </c>
      <c r="F460" s="208">
        <v>0</v>
      </c>
      <c r="G460" s="208">
        <f>G456+G453</f>
        <v>531.1</v>
      </c>
      <c r="H460" s="208">
        <f>H446+H448+H450+H451+H452+H454+H458+H459+H457+H455</f>
        <v>1320.9429999999998</v>
      </c>
      <c r="I460" s="208"/>
      <c r="J460" s="208">
        <f>J459+J458+J457+J456+J455+J454+J453+J452+J451+J450+J449+J448+J447+J446+J445</f>
        <v>1851.9932599999997</v>
      </c>
      <c r="K460" s="208">
        <v>0</v>
      </c>
      <c r="L460" s="208">
        <f>N460</f>
        <v>481.05025999999998</v>
      </c>
      <c r="M460" s="208">
        <v>0</v>
      </c>
      <c r="N460" s="208">
        <f>N456</f>
        <v>481.05025999999998</v>
      </c>
      <c r="O460" s="208">
        <f>O454+O452+O451+O450+O446</f>
        <v>724.53</v>
      </c>
      <c r="P460" s="208">
        <v>0</v>
      </c>
      <c r="Q460" s="40"/>
    </row>
    <row r="461" spans="1:17">
      <c r="A461" s="82"/>
      <c r="B461" s="40"/>
      <c r="C461" s="40"/>
      <c r="D461" s="40"/>
      <c r="E461" s="40"/>
      <c r="F461" s="40"/>
      <c r="G461" s="40"/>
      <c r="H461" s="40"/>
      <c r="I461" s="40"/>
      <c r="J461" s="40"/>
      <c r="K461" s="40"/>
      <c r="L461" s="40"/>
      <c r="M461" s="40"/>
      <c r="N461" s="40"/>
      <c r="O461" s="40"/>
      <c r="P461" s="40"/>
      <c r="Q461" s="40"/>
    </row>
    <row r="462" spans="1:17" ht="15.75" customHeight="1">
      <c r="A462" s="82"/>
      <c r="B462" s="13" t="s">
        <v>725</v>
      </c>
      <c r="C462" s="13"/>
      <c r="D462" s="13"/>
      <c r="E462" s="13"/>
      <c r="F462" s="13"/>
      <c r="G462" s="13"/>
      <c r="H462" s="13"/>
      <c r="I462" s="13"/>
      <c r="J462" s="13"/>
      <c r="K462" s="13"/>
      <c r="L462" s="13"/>
      <c r="M462" s="13"/>
      <c r="N462" s="13"/>
      <c r="O462" s="13"/>
      <c r="P462" s="13"/>
      <c r="Q462" s="40"/>
    </row>
    <row r="463" spans="1:17" ht="45.2">
      <c r="A463" s="82" t="s">
        <v>56</v>
      </c>
      <c r="B463" s="209" t="s">
        <v>726</v>
      </c>
      <c r="C463" s="208">
        <f t="shared" ref="C463:P463" si="37">C464+C465+C466+C467+C468+C469+C470+C471+C472+C473+C474</f>
        <v>25876.25605</v>
      </c>
      <c r="D463" s="208">
        <f t="shared" si="37"/>
        <v>0</v>
      </c>
      <c r="E463" s="208">
        <f t="shared" si="37"/>
        <v>0</v>
      </c>
      <c r="F463" s="208">
        <f t="shared" si="37"/>
        <v>0</v>
      </c>
      <c r="G463" s="208">
        <f t="shared" si="37"/>
        <v>0</v>
      </c>
      <c r="H463" s="208">
        <f t="shared" si="37"/>
        <v>25876.25605</v>
      </c>
      <c r="I463" s="208">
        <f t="shared" si="37"/>
        <v>0</v>
      </c>
      <c r="J463" s="208">
        <f t="shared" si="37"/>
        <v>25876.25605</v>
      </c>
      <c r="K463" s="208">
        <f t="shared" si="37"/>
        <v>0</v>
      </c>
      <c r="L463" s="208">
        <f t="shared" si="37"/>
        <v>0</v>
      </c>
      <c r="M463" s="208">
        <f t="shared" si="37"/>
        <v>0</v>
      </c>
      <c r="N463" s="208">
        <f t="shared" si="37"/>
        <v>0</v>
      </c>
      <c r="O463" s="208">
        <f t="shared" si="37"/>
        <v>25876.25605</v>
      </c>
      <c r="P463" s="208">
        <f t="shared" si="37"/>
        <v>0</v>
      </c>
      <c r="Q463" s="40"/>
    </row>
    <row r="464" spans="1:17" ht="15.9" customHeight="1">
      <c r="A464" s="210"/>
      <c r="B464" s="114" t="s">
        <v>727</v>
      </c>
      <c r="C464" s="211">
        <f t="shared" ref="C464:C474" si="38">D464+E464+H464+I464</f>
        <v>1159.9243200000001</v>
      </c>
      <c r="D464" s="190">
        <v>0</v>
      </c>
      <c r="E464" s="190">
        <f t="shared" ref="E464:E474" si="39">F464+G464</f>
        <v>0</v>
      </c>
      <c r="F464" s="190"/>
      <c r="G464" s="190"/>
      <c r="H464" s="191">
        <v>1159.9243200000001</v>
      </c>
      <c r="I464" s="201">
        <v>0</v>
      </c>
      <c r="J464" s="191">
        <f t="shared" ref="J464:J474" si="40">K464+L464+O464+P464</f>
        <v>1159.9243200000001</v>
      </c>
      <c r="K464" s="191"/>
      <c r="L464" s="191">
        <f t="shared" ref="L464:L474" si="41">M464+N464</f>
        <v>0</v>
      </c>
      <c r="M464" s="191">
        <v>0</v>
      </c>
      <c r="N464" s="191">
        <v>0</v>
      </c>
      <c r="O464" s="191">
        <v>1159.9243200000001</v>
      </c>
      <c r="P464" s="191">
        <v>0</v>
      </c>
      <c r="Q464" s="368" t="s">
        <v>728</v>
      </c>
    </row>
    <row r="465" spans="1:17">
      <c r="A465" s="210"/>
      <c r="B465" s="114" t="s">
        <v>729</v>
      </c>
      <c r="C465" s="211">
        <f t="shared" si="38"/>
        <v>17673.222000000002</v>
      </c>
      <c r="D465" s="190">
        <v>0</v>
      </c>
      <c r="E465" s="190">
        <f t="shared" si="39"/>
        <v>0</v>
      </c>
      <c r="F465" s="190"/>
      <c r="G465" s="190"/>
      <c r="H465" s="191">
        <v>17673.222000000002</v>
      </c>
      <c r="I465" s="201">
        <v>0</v>
      </c>
      <c r="J465" s="191">
        <f t="shared" si="40"/>
        <v>17673.222000000002</v>
      </c>
      <c r="K465" s="191"/>
      <c r="L465" s="191">
        <f t="shared" si="41"/>
        <v>0</v>
      </c>
      <c r="M465" s="191">
        <v>0</v>
      </c>
      <c r="N465" s="191">
        <v>0</v>
      </c>
      <c r="O465" s="191">
        <v>17673.222000000002</v>
      </c>
      <c r="P465" s="191">
        <v>0</v>
      </c>
      <c r="Q465" s="368" t="s">
        <v>730</v>
      </c>
    </row>
    <row r="466" spans="1:17">
      <c r="A466" s="210"/>
      <c r="B466" s="114" t="s">
        <v>731</v>
      </c>
      <c r="C466" s="211">
        <f t="shared" si="38"/>
        <v>0</v>
      </c>
      <c r="D466" s="190">
        <v>0</v>
      </c>
      <c r="E466" s="190">
        <f t="shared" si="39"/>
        <v>0</v>
      </c>
      <c r="F466" s="190"/>
      <c r="G466" s="190"/>
      <c r="H466" s="191">
        <v>0</v>
      </c>
      <c r="I466" s="201">
        <v>0</v>
      </c>
      <c r="J466" s="191">
        <f t="shared" si="40"/>
        <v>0</v>
      </c>
      <c r="K466" s="191"/>
      <c r="L466" s="191">
        <f t="shared" si="41"/>
        <v>0</v>
      </c>
      <c r="M466" s="191">
        <v>0</v>
      </c>
      <c r="N466" s="191">
        <v>0</v>
      </c>
      <c r="O466" s="191">
        <v>0</v>
      </c>
      <c r="P466" s="191">
        <v>0</v>
      </c>
      <c r="Q466" s="368" t="s">
        <v>730</v>
      </c>
    </row>
    <row r="467" spans="1:17">
      <c r="A467" s="210"/>
      <c r="B467" s="114" t="s">
        <v>732</v>
      </c>
      <c r="C467" s="211">
        <f t="shared" si="38"/>
        <v>2109.1145000000001</v>
      </c>
      <c r="D467" s="190">
        <v>0</v>
      </c>
      <c r="E467" s="190">
        <f t="shared" si="39"/>
        <v>0</v>
      </c>
      <c r="F467" s="190"/>
      <c r="G467" s="190"/>
      <c r="H467" s="191">
        <v>2109.1145000000001</v>
      </c>
      <c r="I467" s="201">
        <v>0</v>
      </c>
      <c r="J467" s="191">
        <f t="shared" si="40"/>
        <v>2109.1145000000001</v>
      </c>
      <c r="K467" s="191"/>
      <c r="L467" s="191">
        <f t="shared" si="41"/>
        <v>0</v>
      </c>
      <c r="M467" s="191">
        <v>0</v>
      </c>
      <c r="N467" s="191">
        <v>0</v>
      </c>
      <c r="O467" s="191">
        <v>2109.1145000000001</v>
      </c>
      <c r="P467" s="191">
        <v>0</v>
      </c>
      <c r="Q467" s="368" t="s">
        <v>730</v>
      </c>
    </row>
    <row r="468" spans="1:17">
      <c r="A468" s="210"/>
      <c r="B468" s="114" t="s">
        <v>733</v>
      </c>
      <c r="C468" s="211">
        <f t="shared" si="38"/>
        <v>1830.58512</v>
      </c>
      <c r="D468" s="190">
        <v>0</v>
      </c>
      <c r="E468" s="190">
        <f t="shared" si="39"/>
        <v>0</v>
      </c>
      <c r="F468" s="190"/>
      <c r="G468" s="190"/>
      <c r="H468" s="191">
        <f>1996.4023-155.05166-10.76552</f>
        <v>1830.58512</v>
      </c>
      <c r="I468" s="201">
        <v>0</v>
      </c>
      <c r="J468" s="191">
        <f t="shared" si="40"/>
        <v>1830.58512</v>
      </c>
      <c r="K468" s="191"/>
      <c r="L468" s="191">
        <f t="shared" si="41"/>
        <v>0</v>
      </c>
      <c r="M468" s="191">
        <v>0</v>
      </c>
      <c r="N468" s="191">
        <v>0</v>
      </c>
      <c r="O468" s="191">
        <v>1830.58512</v>
      </c>
      <c r="P468" s="191">
        <v>0</v>
      </c>
      <c r="Q468" s="368" t="s">
        <v>730</v>
      </c>
    </row>
    <row r="469" spans="1:17">
      <c r="A469" s="210"/>
      <c r="B469" s="114" t="s">
        <v>734</v>
      </c>
      <c r="C469" s="211">
        <f t="shared" si="38"/>
        <v>200</v>
      </c>
      <c r="D469" s="190">
        <v>0</v>
      </c>
      <c r="E469" s="190">
        <f t="shared" si="39"/>
        <v>0</v>
      </c>
      <c r="F469" s="190"/>
      <c r="G469" s="190"/>
      <c r="H469" s="191">
        <v>200</v>
      </c>
      <c r="I469" s="201">
        <v>0</v>
      </c>
      <c r="J469" s="191">
        <f t="shared" si="40"/>
        <v>200</v>
      </c>
      <c r="K469" s="191"/>
      <c r="L469" s="191">
        <f t="shared" si="41"/>
        <v>0</v>
      </c>
      <c r="M469" s="191">
        <v>0</v>
      </c>
      <c r="N469" s="191">
        <v>0</v>
      </c>
      <c r="O469" s="191">
        <v>200</v>
      </c>
      <c r="P469" s="191">
        <v>0</v>
      </c>
      <c r="Q469" s="39" t="s">
        <v>735</v>
      </c>
    </row>
    <row r="470" spans="1:17">
      <c r="A470" s="210"/>
      <c r="B470" s="114" t="s">
        <v>736</v>
      </c>
      <c r="C470" s="211">
        <f t="shared" si="38"/>
        <v>262.60419999999999</v>
      </c>
      <c r="D470" s="190">
        <v>0</v>
      </c>
      <c r="E470" s="190">
        <f t="shared" si="39"/>
        <v>0</v>
      </c>
      <c r="F470" s="190"/>
      <c r="G470" s="190"/>
      <c r="H470" s="191">
        <f>340.773-78.1688</f>
        <v>262.60419999999999</v>
      </c>
      <c r="I470" s="201">
        <v>0</v>
      </c>
      <c r="J470" s="191">
        <f t="shared" si="40"/>
        <v>262.60419999999999</v>
      </c>
      <c r="K470" s="191"/>
      <c r="L470" s="191">
        <f t="shared" si="41"/>
        <v>0</v>
      </c>
      <c r="M470" s="191">
        <v>0</v>
      </c>
      <c r="N470" s="191">
        <v>0</v>
      </c>
      <c r="O470" s="191">
        <v>262.60419999999999</v>
      </c>
      <c r="P470" s="191"/>
      <c r="Q470" s="39" t="s">
        <v>737</v>
      </c>
    </row>
    <row r="471" spans="1:17">
      <c r="A471" s="210"/>
      <c r="B471" s="114" t="s">
        <v>738</v>
      </c>
      <c r="C471" s="211">
        <f t="shared" si="38"/>
        <v>277.714</v>
      </c>
      <c r="D471" s="190">
        <v>0</v>
      </c>
      <c r="E471" s="190">
        <f t="shared" si="39"/>
        <v>0</v>
      </c>
      <c r="F471" s="190"/>
      <c r="G471" s="190"/>
      <c r="H471" s="191">
        <f>159.431+118.283</f>
        <v>277.714</v>
      </c>
      <c r="I471" s="201">
        <v>0</v>
      </c>
      <c r="J471" s="191">
        <f t="shared" si="40"/>
        <v>277.714</v>
      </c>
      <c r="K471" s="191"/>
      <c r="L471" s="191">
        <f t="shared" si="41"/>
        <v>0</v>
      </c>
      <c r="M471" s="191">
        <v>0</v>
      </c>
      <c r="N471" s="191">
        <v>0</v>
      </c>
      <c r="O471" s="191">
        <v>277.714</v>
      </c>
      <c r="P471" s="191"/>
      <c r="Q471" s="39" t="s">
        <v>739</v>
      </c>
    </row>
    <row r="472" spans="1:17">
      <c r="A472" s="210"/>
      <c r="B472" s="114" t="s">
        <v>732</v>
      </c>
      <c r="C472" s="211">
        <f t="shared" si="38"/>
        <v>1940.84825</v>
      </c>
      <c r="D472" s="190">
        <v>0</v>
      </c>
      <c r="E472" s="190">
        <f t="shared" si="39"/>
        <v>0</v>
      </c>
      <c r="F472" s="190"/>
      <c r="G472" s="190"/>
      <c r="H472" s="191">
        <f>793.574+1230.04171-82.76746</f>
        <v>1940.84825</v>
      </c>
      <c r="I472" s="201">
        <v>0</v>
      </c>
      <c r="J472" s="191">
        <f t="shared" si="40"/>
        <v>1940.84825</v>
      </c>
      <c r="K472" s="191"/>
      <c r="L472" s="191">
        <f t="shared" si="41"/>
        <v>0</v>
      </c>
      <c r="M472" s="191">
        <v>0</v>
      </c>
      <c r="N472" s="191">
        <v>0</v>
      </c>
      <c r="O472" s="191">
        <v>1940.84825</v>
      </c>
      <c r="P472" s="191">
        <v>0</v>
      </c>
      <c r="Q472" s="39" t="s">
        <v>740</v>
      </c>
    </row>
    <row r="473" spans="1:17">
      <c r="A473" s="210"/>
      <c r="B473" s="114" t="s">
        <v>733</v>
      </c>
      <c r="C473" s="211">
        <f t="shared" si="38"/>
        <v>422.24365999999998</v>
      </c>
      <c r="D473" s="190">
        <v>0</v>
      </c>
      <c r="E473" s="190">
        <f t="shared" si="39"/>
        <v>0</v>
      </c>
      <c r="F473" s="190"/>
      <c r="G473" s="190"/>
      <c r="H473" s="191">
        <f>96.318+325.92566</f>
        <v>422.24365999999998</v>
      </c>
      <c r="I473" s="201">
        <v>0</v>
      </c>
      <c r="J473" s="191">
        <f t="shared" si="40"/>
        <v>422.24365999999998</v>
      </c>
      <c r="K473" s="191"/>
      <c r="L473" s="191">
        <f t="shared" si="41"/>
        <v>0</v>
      </c>
      <c r="M473" s="191">
        <v>0</v>
      </c>
      <c r="N473" s="191">
        <v>0</v>
      </c>
      <c r="O473" s="191">
        <v>422.24365999999998</v>
      </c>
      <c r="P473" s="191">
        <v>0</v>
      </c>
      <c r="Q473" s="39" t="s">
        <v>741</v>
      </c>
    </row>
    <row r="474" spans="1:17">
      <c r="A474" s="210"/>
      <c r="B474" s="114" t="s">
        <v>742</v>
      </c>
      <c r="C474" s="211">
        <f t="shared" si="38"/>
        <v>0</v>
      </c>
      <c r="D474" s="190">
        <v>0</v>
      </c>
      <c r="E474" s="190">
        <f t="shared" si="39"/>
        <v>0</v>
      </c>
      <c r="F474" s="190"/>
      <c r="G474" s="190"/>
      <c r="H474" s="191">
        <v>0</v>
      </c>
      <c r="I474" s="201">
        <v>0</v>
      </c>
      <c r="J474" s="191">
        <f t="shared" si="40"/>
        <v>0</v>
      </c>
      <c r="K474" s="191"/>
      <c r="L474" s="191">
        <f t="shared" si="41"/>
        <v>0</v>
      </c>
      <c r="M474" s="191">
        <v>0</v>
      </c>
      <c r="N474" s="191">
        <v>0</v>
      </c>
      <c r="O474" s="191">
        <v>0</v>
      </c>
      <c r="P474" s="191">
        <v>0</v>
      </c>
      <c r="Q474" s="39" t="s">
        <v>742</v>
      </c>
    </row>
    <row r="475" spans="1:17" ht="45.2">
      <c r="A475" s="82" t="s">
        <v>59</v>
      </c>
      <c r="B475" s="209" t="s">
        <v>743</v>
      </c>
      <c r="C475" s="212"/>
      <c r="D475" s="212"/>
      <c r="E475" s="212"/>
      <c r="F475" s="212"/>
      <c r="G475" s="212"/>
      <c r="H475" s="212"/>
      <c r="I475" s="40"/>
      <c r="J475" s="40"/>
      <c r="K475" s="40"/>
      <c r="L475" s="40"/>
      <c r="M475" s="40"/>
      <c r="N475" s="40"/>
      <c r="O475" s="40"/>
      <c r="P475" s="40"/>
      <c r="Q475" s="125"/>
    </row>
    <row r="476" spans="1:17">
      <c r="A476" s="82"/>
      <c r="B476" s="125"/>
      <c r="C476" s="124">
        <f t="shared" ref="C476:P476" si="42">C477+C478+C479+C480+C481+C482</f>
        <v>195.01735000000002</v>
      </c>
      <c r="D476" s="124">
        <f t="shared" si="42"/>
        <v>0</v>
      </c>
      <c r="E476" s="124">
        <f t="shared" si="42"/>
        <v>0</v>
      </c>
      <c r="F476" s="124">
        <f t="shared" si="42"/>
        <v>0</v>
      </c>
      <c r="G476" s="124">
        <f t="shared" si="42"/>
        <v>0</v>
      </c>
      <c r="H476" s="124">
        <f t="shared" si="42"/>
        <v>195.01735000000002</v>
      </c>
      <c r="I476" s="124">
        <f t="shared" si="42"/>
        <v>0</v>
      </c>
      <c r="J476" s="124">
        <f t="shared" si="42"/>
        <v>195.01734999999999</v>
      </c>
      <c r="K476" s="124">
        <f t="shared" si="42"/>
        <v>0</v>
      </c>
      <c r="L476" s="124">
        <f t="shared" si="42"/>
        <v>0</v>
      </c>
      <c r="M476" s="124">
        <f t="shared" si="42"/>
        <v>0</v>
      </c>
      <c r="N476" s="124">
        <f t="shared" si="42"/>
        <v>0</v>
      </c>
      <c r="O476" s="124">
        <f t="shared" si="42"/>
        <v>195.01734999999999</v>
      </c>
      <c r="P476" s="124">
        <f t="shared" si="42"/>
        <v>0</v>
      </c>
      <c r="Q476" s="125"/>
    </row>
    <row r="477" spans="1:17">
      <c r="A477" s="82"/>
      <c r="B477" s="114" t="s">
        <v>727</v>
      </c>
      <c r="C477" s="191">
        <f t="shared" ref="C477:C482" si="43">D477+E477+H477+I477</f>
        <v>0</v>
      </c>
      <c r="D477" s="191">
        <v>0</v>
      </c>
      <c r="E477" s="191">
        <f t="shared" ref="E477:E482" si="44">F477+G477</f>
        <v>0</v>
      </c>
      <c r="F477" s="213"/>
      <c r="G477" s="191"/>
      <c r="H477" s="191">
        <v>0</v>
      </c>
      <c r="I477" s="214"/>
      <c r="J477" s="191">
        <f t="shared" ref="J477:J482" si="45">K477+L477+O477+P477</f>
        <v>0</v>
      </c>
      <c r="K477" s="191"/>
      <c r="L477" s="191">
        <f t="shared" ref="L477:L482" si="46">M477+N477</f>
        <v>0</v>
      </c>
      <c r="M477" s="191">
        <v>0</v>
      </c>
      <c r="N477" s="191">
        <v>0</v>
      </c>
      <c r="O477" s="191">
        <v>0</v>
      </c>
      <c r="P477" s="191">
        <v>0</v>
      </c>
      <c r="Q477" s="39" t="s">
        <v>727</v>
      </c>
    </row>
    <row r="478" spans="1:17">
      <c r="A478" s="82"/>
      <c r="B478" s="114" t="s">
        <v>729</v>
      </c>
      <c r="C478" s="191">
        <f t="shared" si="43"/>
        <v>0</v>
      </c>
      <c r="D478" s="191">
        <v>0</v>
      </c>
      <c r="E478" s="191">
        <f t="shared" si="44"/>
        <v>0</v>
      </c>
      <c r="F478" s="213"/>
      <c r="G478" s="190"/>
      <c r="H478" s="191">
        <v>0</v>
      </c>
      <c r="I478" s="214"/>
      <c r="J478" s="191">
        <f t="shared" si="45"/>
        <v>0</v>
      </c>
      <c r="K478" s="191"/>
      <c r="L478" s="191">
        <f t="shared" si="46"/>
        <v>0</v>
      </c>
      <c r="M478" s="191">
        <v>0</v>
      </c>
      <c r="N478" s="191">
        <v>0</v>
      </c>
      <c r="O478" s="191">
        <v>0</v>
      </c>
      <c r="P478" s="191">
        <v>0</v>
      </c>
      <c r="Q478" s="39" t="s">
        <v>729</v>
      </c>
    </row>
    <row r="479" spans="1:17">
      <c r="A479" s="82"/>
      <c r="B479" s="114" t="s">
        <v>731</v>
      </c>
      <c r="C479" s="191">
        <f t="shared" si="43"/>
        <v>126.36635000000001</v>
      </c>
      <c r="D479" s="191">
        <v>0</v>
      </c>
      <c r="E479" s="191">
        <f t="shared" si="44"/>
        <v>0</v>
      </c>
      <c r="F479" s="213"/>
      <c r="G479" s="190"/>
      <c r="H479" s="191">
        <f>400-273.63365</f>
        <v>126.36635000000001</v>
      </c>
      <c r="I479" s="214"/>
      <c r="J479" s="191">
        <f t="shared" si="45"/>
        <v>126.36635</v>
      </c>
      <c r="K479" s="191"/>
      <c r="L479" s="191">
        <f t="shared" si="46"/>
        <v>0</v>
      </c>
      <c r="M479" s="191">
        <v>0</v>
      </c>
      <c r="N479" s="191">
        <v>0</v>
      </c>
      <c r="O479" s="191">
        <v>126.36635</v>
      </c>
      <c r="P479" s="191">
        <v>0</v>
      </c>
      <c r="Q479" s="39" t="s">
        <v>731</v>
      </c>
    </row>
    <row r="480" spans="1:17">
      <c r="A480" s="82"/>
      <c r="B480" s="114" t="s">
        <v>732</v>
      </c>
      <c r="C480" s="191">
        <f t="shared" si="43"/>
        <v>68.650999999999996</v>
      </c>
      <c r="D480" s="191">
        <v>0</v>
      </c>
      <c r="E480" s="191">
        <f t="shared" si="44"/>
        <v>0</v>
      </c>
      <c r="F480" s="213"/>
      <c r="G480" s="190"/>
      <c r="H480" s="191">
        <v>68.650999999999996</v>
      </c>
      <c r="I480" s="214"/>
      <c r="J480" s="191">
        <f t="shared" si="45"/>
        <v>68.650999999999996</v>
      </c>
      <c r="K480" s="191"/>
      <c r="L480" s="191">
        <f t="shared" si="46"/>
        <v>0</v>
      </c>
      <c r="M480" s="191">
        <v>0</v>
      </c>
      <c r="N480" s="191">
        <v>0</v>
      </c>
      <c r="O480" s="191">
        <v>68.650999999999996</v>
      </c>
      <c r="P480" s="191">
        <v>0</v>
      </c>
      <c r="Q480" s="39" t="s">
        <v>732</v>
      </c>
    </row>
    <row r="481" spans="1:17">
      <c r="A481" s="82"/>
      <c r="B481" s="114" t="s">
        <v>733</v>
      </c>
      <c r="C481" s="191">
        <f t="shared" si="43"/>
        <v>0</v>
      </c>
      <c r="D481" s="191">
        <v>0</v>
      </c>
      <c r="E481" s="191">
        <f t="shared" si="44"/>
        <v>0</v>
      </c>
      <c r="F481" s="213"/>
      <c r="G481" s="190"/>
      <c r="H481" s="191">
        <v>0</v>
      </c>
      <c r="I481" s="214"/>
      <c r="J481" s="191">
        <f t="shared" si="45"/>
        <v>0</v>
      </c>
      <c r="K481" s="191"/>
      <c r="L481" s="191">
        <f t="shared" si="46"/>
        <v>0</v>
      </c>
      <c r="M481" s="191">
        <v>0</v>
      </c>
      <c r="N481" s="191">
        <v>0</v>
      </c>
      <c r="O481" s="191">
        <v>0</v>
      </c>
      <c r="P481" s="191">
        <v>0</v>
      </c>
      <c r="Q481" s="39" t="s">
        <v>733</v>
      </c>
    </row>
    <row r="482" spans="1:17">
      <c r="A482" s="82"/>
      <c r="B482" s="114" t="s">
        <v>742</v>
      </c>
      <c r="C482" s="191">
        <f t="shared" si="43"/>
        <v>0</v>
      </c>
      <c r="D482" s="191">
        <v>0</v>
      </c>
      <c r="E482" s="191">
        <f t="shared" si="44"/>
        <v>0</v>
      </c>
      <c r="F482" s="213"/>
      <c r="G482" s="190"/>
      <c r="H482" s="191">
        <v>0</v>
      </c>
      <c r="I482" s="214"/>
      <c r="J482" s="191">
        <f t="shared" si="45"/>
        <v>0</v>
      </c>
      <c r="K482" s="191"/>
      <c r="L482" s="191">
        <f t="shared" si="46"/>
        <v>0</v>
      </c>
      <c r="M482" s="191">
        <v>0</v>
      </c>
      <c r="N482" s="191">
        <v>0</v>
      </c>
      <c r="O482" s="191">
        <v>0</v>
      </c>
      <c r="P482" s="191">
        <v>0</v>
      </c>
      <c r="Q482" s="39" t="s">
        <v>742</v>
      </c>
    </row>
    <row r="483" spans="1:17">
      <c r="A483" s="82"/>
      <c r="B483" s="125"/>
      <c r="C483" s="40"/>
      <c r="D483" s="40"/>
      <c r="E483" s="40"/>
      <c r="F483" s="40"/>
      <c r="G483" s="40"/>
      <c r="H483" s="40"/>
      <c r="I483" s="40"/>
      <c r="J483" s="40"/>
      <c r="K483" s="40"/>
      <c r="L483" s="40"/>
      <c r="M483" s="40"/>
      <c r="N483" s="40"/>
      <c r="O483" s="40"/>
      <c r="P483" s="40"/>
      <c r="Q483" s="125"/>
    </row>
    <row r="484" spans="1:17">
      <c r="A484" s="82"/>
      <c r="B484" s="125"/>
      <c r="C484" s="190">
        <v>0</v>
      </c>
      <c r="D484" s="190">
        <v>0</v>
      </c>
      <c r="E484" s="190">
        <v>0</v>
      </c>
      <c r="F484" s="190">
        <v>0</v>
      </c>
      <c r="G484" s="190">
        <v>0</v>
      </c>
      <c r="H484" s="190">
        <v>0</v>
      </c>
      <c r="I484" s="190">
        <v>0</v>
      </c>
      <c r="J484" s="190">
        <v>0</v>
      </c>
      <c r="K484" s="190">
        <v>0</v>
      </c>
      <c r="L484" s="190">
        <v>0</v>
      </c>
      <c r="M484" s="190">
        <v>0</v>
      </c>
      <c r="N484" s="190">
        <v>0</v>
      </c>
      <c r="O484" s="190">
        <v>0</v>
      </c>
      <c r="P484" s="190">
        <v>0</v>
      </c>
      <c r="Q484" s="125"/>
    </row>
    <row r="485" spans="1:17">
      <c r="A485" s="82"/>
      <c r="B485" s="114" t="s">
        <v>727</v>
      </c>
      <c r="C485" s="191">
        <v>0</v>
      </c>
      <c r="D485" s="191">
        <v>0</v>
      </c>
      <c r="E485" s="191">
        <v>0</v>
      </c>
      <c r="F485" s="191">
        <v>0</v>
      </c>
      <c r="G485" s="191">
        <v>0</v>
      </c>
      <c r="H485" s="191">
        <v>0</v>
      </c>
      <c r="I485" s="191">
        <v>0</v>
      </c>
      <c r="J485" s="191">
        <v>0</v>
      </c>
      <c r="K485" s="191">
        <v>0</v>
      </c>
      <c r="L485" s="191">
        <v>0</v>
      </c>
      <c r="M485" s="191">
        <v>0</v>
      </c>
      <c r="N485" s="191">
        <v>0</v>
      </c>
      <c r="O485" s="191">
        <v>0</v>
      </c>
      <c r="P485" s="191">
        <v>0</v>
      </c>
      <c r="Q485" s="39" t="s">
        <v>730</v>
      </c>
    </row>
    <row r="486" spans="1:17">
      <c r="A486" s="82"/>
      <c r="B486" s="114" t="s">
        <v>729</v>
      </c>
      <c r="C486" s="191">
        <v>0</v>
      </c>
      <c r="D486" s="191">
        <v>0</v>
      </c>
      <c r="E486" s="191">
        <v>0</v>
      </c>
      <c r="F486" s="191">
        <v>0</v>
      </c>
      <c r="G486" s="191">
        <v>0</v>
      </c>
      <c r="H486" s="191">
        <v>0</v>
      </c>
      <c r="I486" s="191">
        <v>0</v>
      </c>
      <c r="J486" s="191">
        <v>0</v>
      </c>
      <c r="K486" s="191">
        <v>0</v>
      </c>
      <c r="L486" s="191">
        <v>0</v>
      </c>
      <c r="M486" s="191">
        <v>0</v>
      </c>
      <c r="N486" s="191">
        <v>0</v>
      </c>
      <c r="O486" s="191">
        <v>0</v>
      </c>
      <c r="P486" s="191">
        <v>0</v>
      </c>
      <c r="Q486" s="39" t="s">
        <v>730</v>
      </c>
    </row>
    <row r="487" spans="1:17">
      <c r="A487" s="82"/>
      <c r="B487" s="114" t="s">
        <v>731</v>
      </c>
      <c r="C487" s="191">
        <v>0</v>
      </c>
      <c r="D487" s="191">
        <v>0</v>
      </c>
      <c r="E487" s="191">
        <v>0</v>
      </c>
      <c r="F487" s="191">
        <v>0</v>
      </c>
      <c r="G487" s="191">
        <v>0</v>
      </c>
      <c r="H487" s="191">
        <v>0</v>
      </c>
      <c r="I487" s="191">
        <v>0</v>
      </c>
      <c r="J487" s="191">
        <v>0</v>
      </c>
      <c r="K487" s="191">
        <v>0</v>
      </c>
      <c r="L487" s="191">
        <v>0</v>
      </c>
      <c r="M487" s="191">
        <v>0</v>
      </c>
      <c r="N487" s="191">
        <v>0</v>
      </c>
      <c r="O487" s="191">
        <v>0</v>
      </c>
      <c r="P487" s="191">
        <v>0</v>
      </c>
      <c r="Q487" s="39" t="s">
        <v>730</v>
      </c>
    </row>
    <row r="488" spans="1:17">
      <c r="A488" s="82"/>
      <c r="B488" s="114" t="s">
        <v>732</v>
      </c>
      <c r="C488" s="191">
        <v>0</v>
      </c>
      <c r="D488" s="191">
        <v>0</v>
      </c>
      <c r="E488" s="191">
        <v>0</v>
      </c>
      <c r="F488" s="191">
        <v>0</v>
      </c>
      <c r="G488" s="191">
        <v>0</v>
      </c>
      <c r="H488" s="191">
        <v>0</v>
      </c>
      <c r="I488" s="191">
        <v>0</v>
      </c>
      <c r="J488" s="191">
        <v>0</v>
      </c>
      <c r="K488" s="191">
        <v>0</v>
      </c>
      <c r="L488" s="191">
        <v>0</v>
      </c>
      <c r="M488" s="191">
        <v>0</v>
      </c>
      <c r="N488" s="191">
        <v>0</v>
      </c>
      <c r="O488" s="191">
        <v>0</v>
      </c>
      <c r="P488" s="191">
        <v>0</v>
      </c>
      <c r="Q488" s="39" t="s">
        <v>730</v>
      </c>
    </row>
    <row r="489" spans="1:17">
      <c r="A489" s="106"/>
      <c r="B489" s="114" t="s">
        <v>733</v>
      </c>
      <c r="C489" s="191">
        <v>0</v>
      </c>
      <c r="D489" s="191">
        <v>0</v>
      </c>
      <c r="E489" s="191">
        <v>0</v>
      </c>
      <c r="F489" s="191">
        <v>0</v>
      </c>
      <c r="G489" s="191">
        <v>0</v>
      </c>
      <c r="H489" s="191">
        <v>0</v>
      </c>
      <c r="I489" s="191">
        <v>0</v>
      </c>
      <c r="J489" s="191">
        <v>0</v>
      </c>
      <c r="K489" s="191">
        <v>0</v>
      </c>
      <c r="L489" s="191">
        <v>0</v>
      </c>
      <c r="M489" s="191">
        <v>0</v>
      </c>
      <c r="N489" s="191">
        <v>0</v>
      </c>
      <c r="O489" s="191">
        <v>0</v>
      </c>
      <c r="P489" s="191">
        <v>0</v>
      </c>
      <c r="Q489" s="39" t="s">
        <v>730</v>
      </c>
    </row>
    <row r="490" spans="1:17">
      <c r="A490" s="82"/>
      <c r="B490" s="114" t="s">
        <v>742</v>
      </c>
      <c r="C490" s="191">
        <v>0</v>
      </c>
      <c r="D490" s="191">
        <v>0</v>
      </c>
      <c r="E490" s="191">
        <v>0</v>
      </c>
      <c r="F490" s="191">
        <v>0</v>
      </c>
      <c r="G490" s="191">
        <v>0</v>
      </c>
      <c r="H490" s="191">
        <v>0</v>
      </c>
      <c r="I490" s="191">
        <v>0</v>
      </c>
      <c r="J490" s="191">
        <v>0</v>
      </c>
      <c r="K490" s="191">
        <v>0</v>
      </c>
      <c r="L490" s="191">
        <v>0</v>
      </c>
      <c r="M490" s="191">
        <v>0</v>
      </c>
      <c r="N490" s="191">
        <v>0</v>
      </c>
      <c r="O490" s="191">
        <v>0</v>
      </c>
      <c r="P490" s="191">
        <v>0</v>
      </c>
      <c r="Q490" s="39" t="s">
        <v>730</v>
      </c>
    </row>
    <row r="491" spans="1:17" ht="105.4">
      <c r="A491" s="82" t="s">
        <v>61</v>
      </c>
      <c r="B491" s="114" t="s">
        <v>744</v>
      </c>
      <c r="C491" s="191">
        <f t="shared" ref="C491:P491" si="47">C492+C493+C494+C495+C496+C497+C498+C499</f>
        <v>498</v>
      </c>
      <c r="D491" s="191">
        <f t="shared" si="47"/>
        <v>0</v>
      </c>
      <c r="E491" s="191">
        <f t="shared" si="47"/>
        <v>473.00000000000006</v>
      </c>
      <c r="F491" s="191">
        <f t="shared" si="47"/>
        <v>0</v>
      </c>
      <c r="G491" s="191">
        <f t="shared" si="47"/>
        <v>473.00000000000006</v>
      </c>
      <c r="H491" s="191">
        <f t="shared" si="47"/>
        <v>25</v>
      </c>
      <c r="I491" s="191">
        <f t="shared" si="47"/>
        <v>0</v>
      </c>
      <c r="J491" s="191">
        <f t="shared" si="47"/>
        <v>498</v>
      </c>
      <c r="K491" s="191">
        <f t="shared" si="47"/>
        <v>0</v>
      </c>
      <c r="L491" s="191">
        <f t="shared" si="47"/>
        <v>473.00000000000006</v>
      </c>
      <c r="M491" s="191">
        <f t="shared" si="47"/>
        <v>0</v>
      </c>
      <c r="N491" s="191">
        <f t="shared" si="47"/>
        <v>473.00000000000006</v>
      </c>
      <c r="O491" s="191">
        <f t="shared" si="47"/>
        <v>25</v>
      </c>
      <c r="P491" s="191">
        <f t="shared" si="47"/>
        <v>0</v>
      </c>
      <c r="Q491" s="215"/>
    </row>
    <row r="492" spans="1:17" ht="31.6" customHeight="1">
      <c r="A492" s="369" t="s">
        <v>745</v>
      </c>
      <c r="B492" s="114" t="s">
        <v>746</v>
      </c>
      <c r="C492" s="191">
        <f t="shared" ref="C492:C499" si="48">D492+E492+H492+I492</f>
        <v>8.6</v>
      </c>
      <c r="D492" s="213">
        <v>0</v>
      </c>
      <c r="E492" s="191">
        <f t="shared" ref="E492:E499" si="49">F492+G492</f>
        <v>0</v>
      </c>
      <c r="F492" s="213">
        <v>0</v>
      </c>
      <c r="G492" s="191">
        <v>0</v>
      </c>
      <c r="H492" s="191">
        <v>8.6</v>
      </c>
      <c r="I492" s="191">
        <v>0</v>
      </c>
      <c r="J492" s="190">
        <f t="shared" ref="J492:J499" si="50">K492+L492+O492+P492</f>
        <v>8.6</v>
      </c>
      <c r="K492" s="213">
        <v>0</v>
      </c>
      <c r="L492" s="191">
        <f t="shared" ref="L492:L499" si="51">M492+N492</f>
        <v>0</v>
      </c>
      <c r="M492" s="213">
        <v>0</v>
      </c>
      <c r="N492" s="191">
        <v>0</v>
      </c>
      <c r="O492" s="191">
        <v>8.6</v>
      </c>
      <c r="P492" s="191">
        <v>0</v>
      </c>
      <c r="Q492" s="370" t="s">
        <v>747</v>
      </c>
    </row>
    <row r="493" spans="1:17" ht="45.2">
      <c r="A493" s="369"/>
      <c r="B493" s="114" t="s">
        <v>748</v>
      </c>
      <c r="C493" s="191">
        <f t="shared" si="48"/>
        <v>15.4</v>
      </c>
      <c r="D493" s="213">
        <v>0</v>
      </c>
      <c r="E493" s="191">
        <f t="shared" si="49"/>
        <v>15.4</v>
      </c>
      <c r="F493" s="213">
        <v>0</v>
      </c>
      <c r="G493" s="191">
        <v>15.4</v>
      </c>
      <c r="H493" s="191">
        <v>0</v>
      </c>
      <c r="I493" s="191">
        <v>0</v>
      </c>
      <c r="J493" s="190">
        <f t="shared" si="50"/>
        <v>15.4</v>
      </c>
      <c r="K493" s="213">
        <v>0</v>
      </c>
      <c r="L493" s="191">
        <f t="shared" si="51"/>
        <v>15.4</v>
      </c>
      <c r="M493" s="213">
        <v>0</v>
      </c>
      <c r="N493" s="191">
        <v>15.4</v>
      </c>
      <c r="O493" s="191">
        <v>0</v>
      </c>
      <c r="P493" s="191">
        <v>0</v>
      </c>
      <c r="Q493" s="370"/>
    </row>
    <row r="494" spans="1:17" ht="105.4">
      <c r="A494" s="82" t="s">
        <v>749</v>
      </c>
      <c r="B494" s="114" t="s">
        <v>750</v>
      </c>
      <c r="C494" s="191">
        <f t="shared" si="48"/>
        <v>137.61199999999999</v>
      </c>
      <c r="D494" s="213">
        <v>0</v>
      </c>
      <c r="E494" s="191">
        <f t="shared" si="49"/>
        <v>137.61199999999999</v>
      </c>
      <c r="F494" s="213">
        <v>0</v>
      </c>
      <c r="G494" s="191">
        <f>100+37.612</f>
        <v>137.61199999999999</v>
      </c>
      <c r="H494" s="191">
        <v>0</v>
      </c>
      <c r="I494" s="191">
        <v>0</v>
      </c>
      <c r="J494" s="190">
        <f t="shared" si="50"/>
        <v>137.61199999999999</v>
      </c>
      <c r="K494" s="213">
        <v>0</v>
      </c>
      <c r="L494" s="191">
        <f t="shared" si="51"/>
        <v>137.61199999999999</v>
      </c>
      <c r="M494" s="213">
        <v>0</v>
      </c>
      <c r="N494" s="191">
        <v>137.61199999999999</v>
      </c>
      <c r="O494" s="191">
        <v>0</v>
      </c>
      <c r="P494" s="191">
        <v>0</v>
      </c>
      <c r="Q494" s="370"/>
    </row>
    <row r="495" spans="1:17" ht="60.25">
      <c r="A495" s="82" t="s">
        <v>751</v>
      </c>
      <c r="B495" s="114" t="s">
        <v>752</v>
      </c>
      <c r="C495" s="191">
        <f t="shared" si="48"/>
        <v>131.69300000000001</v>
      </c>
      <c r="D495" s="213">
        <v>0</v>
      </c>
      <c r="E495" s="191">
        <f t="shared" si="49"/>
        <v>131.69300000000001</v>
      </c>
      <c r="F495" s="213">
        <v>0</v>
      </c>
      <c r="G495" s="191">
        <f>110.057+21.636</f>
        <v>131.69300000000001</v>
      </c>
      <c r="H495" s="191">
        <v>0</v>
      </c>
      <c r="I495" s="191">
        <v>0</v>
      </c>
      <c r="J495" s="190">
        <f t="shared" si="50"/>
        <v>131.69300000000001</v>
      </c>
      <c r="K495" s="213">
        <v>0</v>
      </c>
      <c r="L495" s="191">
        <f t="shared" si="51"/>
        <v>131.69300000000001</v>
      </c>
      <c r="M495" s="213">
        <v>0</v>
      </c>
      <c r="N495" s="191">
        <v>131.69300000000001</v>
      </c>
      <c r="O495" s="191">
        <v>0</v>
      </c>
      <c r="P495" s="191">
        <v>0</v>
      </c>
      <c r="Q495" s="370"/>
    </row>
    <row r="496" spans="1:17" ht="75.3">
      <c r="A496" s="371" t="s">
        <v>753</v>
      </c>
      <c r="B496" s="114" t="s">
        <v>754</v>
      </c>
      <c r="C496" s="191">
        <f t="shared" si="48"/>
        <v>44.017999999999994</v>
      </c>
      <c r="D496" s="213">
        <v>0</v>
      </c>
      <c r="E496" s="191">
        <f t="shared" si="49"/>
        <v>36.038999999999994</v>
      </c>
      <c r="F496" s="213">
        <v>0</v>
      </c>
      <c r="G496" s="191">
        <f>82.943-46.904</f>
        <v>36.038999999999994</v>
      </c>
      <c r="H496" s="191">
        <f>16.579-8.6</f>
        <v>7.979000000000001</v>
      </c>
      <c r="I496" s="191">
        <v>0</v>
      </c>
      <c r="J496" s="190">
        <f t="shared" si="50"/>
        <v>44.018000000000001</v>
      </c>
      <c r="K496" s="213">
        <v>0</v>
      </c>
      <c r="L496" s="191">
        <f t="shared" si="51"/>
        <v>36.039000000000001</v>
      </c>
      <c r="M496" s="213">
        <v>0</v>
      </c>
      <c r="N496" s="191">
        <v>36.039000000000001</v>
      </c>
      <c r="O496" s="191">
        <v>7.9790000000000001</v>
      </c>
      <c r="P496" s="191">
        <v>0</v>
      </c>
      <c r="Q496" s="370"/>
    </row>
    <row r="497" spans="1:17" ht="75.3">
      <c r="A497" s="371"/>
      <c r="B497" s="114" t="s">
        <v>755</v>
      </c>
      <c r="C497" s="191">
        <f t="shared" si="48"/>
        <v>7.6559999999999997</v>
      </c>
      <c r="D497" s="213">
        <v>0</v>
      </c>
      <c r="E497" s="191">
        <f t="shared" si="49"/>
        <v>7.6559999999999997</v>
      </c>
      <c r="F497" s="213">
        <v>0</v>
      </c>
      <c r="G497" s="191">
        <v>7.6559999999999997</v>
      </c>
      <c r="H497" s="191">
        <v>0</v>
      </c>
      <c r="I497" s="191">
        <v>0</v>
      </c>
      <c r="J497" s="190">
        <f t="shared" si="50"/>
        <v>7.6559999999999997</v>
      </c>
      <c r="K497" s="213">
        <v>0</v>
      </c>
      <c r="L497" s="191">
        <f t="shared" si="51"/>
        <v>7.6559999999999997</v>
      </c>
      <c r="M497" s="213">
        <v>0</v>
      </c>
      <c r="N497" s="191">
        <v>7.6559999999999997</v>
      </c>
      <c r="O497" s="191"/>
      <c r="P497" s="191"/>
      <c r="Q497" s="370"/>
    </row>
    <row r="498" spans="1:17" ht="45.2">
      <c r="A498" s="371"/>
      <c r="B498" s="114" t="s">
        <v>756</v>
      </c>
      <c r="C498" s="191">
        <f t="shared" si="48"/>
        <v>10.74</v>
      </c>
      <c r="D498" s="213">
        <v>0</v>
      </c>
      <c r="E498" s="191">
        <f t="shared" si="49"/>
        <v>10.74</v>
      </c>
      <c r="F498" s="213">
        <v>0</v>
      </c>
      <c r="G498" s="191">
        <v>10.74</v>
      </c>
      <c r="H498" s="191">
        <v>0</v>
      </c>
      <c r="I498" s="191">
        <v>0</v>
      </c>
      <c r="J498" s="190">
        <f t="shared" si="50"/>
        <v>10.74</v>
      </c>
      <c r="K498" s="213">
        <v>0</v>
      </c>
      <c r="L498" s="191">
        <f t="shared" si="51"/>
        <v>10.74</v>
      </c>
      <c r="M498" s="213">
        <v>0</v>
      </c>
      <c r="N498" s="191">
        <v>10.74</v>
      </c>
      <c r="O498" s="191">
        <v>0</v>
      </c>
      <c r="P498" s="191">
        <v>0</v>
      </c>
      <c r="Q498" s="370"/>
    </row>
    <row r="499" spans="1:17" ht="45.2">
      <c r="A499" s="82" t="s">
        <v>757</v>
      </c>
      <c r="B499" s="114" t="s">
        <v>758</v>
      </c>
      <c r="C499" s="191">
        <f t="shared" si="48"/>
        <v>142.28100000000001</v>
      </c>
      <c r="D499" s="213">
        <v>0</v>
      </c>
      <c r="E499" s="191">
        <f t="shared" si="49"/>
        <v>133.86000000000001</v>
      </c>
      <c r="F499" s="213">
        <v>0</v>
      </c>
      <c r="G499" s="191">
        <v>133.86000000000001</v>
      </c>
      <c r="H499" s="191">
        <v>8.4209999999999994</v>
      </c>
      <c r="I499" s="191">
        <v>0</v>
      </c>
      <c r="J499" s="190">
        <f t="shared" si="50"/>
        <v>142.28100000000001</v>
      </c>
      <c r="K499" s="213">
        <v>0</v>
      </c>
      <c r="L499" s="191">
        <f t="shared" si="51"/>
        <v>133.86000000000001</v>
      </c>
      <c r="M499" s="213">
        <v>0</v>
      </c>
      <c r="N499" s="191">
        <v>133.86000000000001</v>
      </c>
      <c r="O499" s="191">
        <v>8.4209999999999994</v>
      </c>
      <c r="P499" s="191">
        <v>0</v>
      </c>
      <c r="Q499" s="370"/>
    </row>
    <row r="500" spans="1:17">
      <c r="A500" s="82"/>
      <c r="B500" s="114"/>
      <c r="C500" s="191"/>
      <c r="D500" s="191"/>
      <c r="E500" s="191"/>
      <c r="F500" s="191"/>
      <c r="G500" s="191"/>
      <c r="H500" s="191"/>
      <c r="I500" s="191"/>
      <c r="J500" s="191"/>
      <c r="K500" s="191"/>
      <c r="L500" s="191"/>
      <c r="M500" s="191"/>
      <c r="N500" s="191"/>
      <c r="O500" s="191"/>
      <c r="P500" s="191"/>
      <c r="Q500" s="215"/>
    </row>
    <row r="501" spans="1:17" ht="45.2">
      <c r="A501" s="82" t="s">
        <v>195</v>
      </c>
      <c r="B501" s="189" t="s">
        <v>759</v>
      </c>
      <c r="C501" s="190">
        <f t="shared" ref="C501:P501" si="52">C502+C503</f>
        <v>1013.9999999999999</v>
      </c>
      <c r="D501" s="190">
        <f t="shared" si="52"/>
        <v>0</v>
      </c>
      <c r="E501" s="190">
        <f t="shared" si="52"/>
        <v>963</v>
      </c>
      <c r="F501" s="190">
        <f t="shared" si="52"/>
        <v>0</v>
      </c>
      <c r="G501" s="190">
        <f t="shared" si="52"/>
        <v>963</v>
      </c>
      <c r="H501" s="190">
        <f t="shared" si="52"/>
        <v>51</v>
      </c>
      <c r="I501" s="190">
        <f t="shared" si="52"/>
        <v>0</v>
      </c>
      <c r="J501" s="190">
        <f t="shared" si="52"/>
        <v>1013.9999999999999</v>
      </c>
      <c r="K501" s="190">
        <f t="shared" si="52"/>
        <v>0</v>
      </c>
      <c r="L501" s="190">
        <f t="shared" si="52"/>
        <v>963</v>
      </c>
      <c r="M501" s="190">
        <f t="shared" si="52"/>
        <v>0</v>
      </c>
      <c r="N501" s="190">
        <f t="shared" si="52"/>
        <v>963</v>
      </c>
      <c r="O501" s="190">
        <f t="shared" si="52"/>
        <v>51</v>
      </c>
      <c r="P501" s="190">
        <f t="shared" si="52"/>
        <v>0</v>
      </c>
      <c r="Q501" s="215"/>
    </row>
    <row r="502" spans="1:17" ht="63" customHeight="1">
      <c r="A502" s="82" t="s">
        <v>760</v>
      </c>
      <c r="B502" s="114" t="s">
        <v>761</v>
      </c>
      <c r="C502" s="191">
        <f>D502+E502+H502+I502</f>
        <v>800.03217999999993</v>
      </c>
      <c r="D502" s="213"/>
      <c r="E502" s="191">
        <f>F502+G502</f>
        <v>760.03</v>
      </c>
      <c r="F502" s="213"/>
      <c r="G502" s="191">
        <v>760.03</v>
      </c>
      <c r="H502" s="191">
        <v>40.002180000000003</v>
      </c>
      <c r="I502" s="191"/>
      <c r="J502" s="190">
        <f>K502+L502+O502+P502</f>
        <v>800.03217999999993</v>
      </c>
      <c r="K502" s="191"/>
      <c r="L502" s="190">
        <f>M502+N502</f>
        <v>760.03</v>
      </c>
      <c r="M502" s="191"/>
      <c r="N502" s="191">
        <v>760.03</v>
      </c>
      <c r="O502" s="191">
        <v>40.002180000000003</v>
      </c>
      <c r="P502" s="191"/>
      <c r="Q502" s="370" t="s">
        <v>762</v>
      </c>
    </row>
    <row r="503" spans="1:17" ht="60.25">
      <c r="A503" s="82" t="s">
        <v>763</v>
      </c>
      <c r="B503" s="114" t="s">
        <v>764</v>
      </c>
      <c r="C503" s="191">
        <f>D503+E503+H503+I503</f>
        <v>213.96781999999999</v>
      </c>
      <c r="D503" s="213"/>
      <c r="E503" s="191">
        <f>F503+G503</f>
        <v>202.97</v>
      </c>
      <c r="F503" s="213"/>
      <c r="G503" s="191">
        <v>202.97</v>
      </c>
      <c r="H503" s="191">
        <v>10.997820000000001</v>
      </c>
      <c r="I503" s="191"/>
      <c r="J503" s="190">
        <f>K503+L503+O503+P503</f>
        <v>213.96781999999999</v>
      </c>
      <c r="K503" s="191"/>
      <c r="L503" s="190">
        <f>M503+N503</f>
        <v>202.97</v>
      </c>
      <c r="M503" s="191"/>
      <c r="N503" s="191">
        <v>202.97</v>
      </c>
      <c r="O503" s="191">
        <v>10.997820000000001</v>
      </c>
      <c r="P503" s="191"/>
      <c r="Q503" s="370"/>
    </row>
    <row r="504" spans="1:17">
      <c r="A504" s="365" t="s">
        <v>765</v>
      </c>
      <c r="B504" s="365"/>
      <c r="C504" s="190">
        <f t="shared" ref="C504:P504" si="53">C501+C491+C476+C463</f>
        <v>27583.273399999998</v>
      </c>
      <c r="D504" s="190">
        <f t="shared" si="53"/>
        <v>0</v>
      </c>
      <c r="E504" s="190">
        <f t="shared" si="53"/>
        <v>1436</v>
      </c>
      <c r="F504" s="190">
        <f t="shared" si="53"/>
        <v>0</v>
      </c>
      <c r="G504" s="190">
        <f t="shared" si="53"/>
        <v>1436</v>
      </c>
      <c r="H504" s="190">
        <f t="shared" si="53"/>
        <v>26147.273399999998</v>
      </c>
      <c r="I504" s="190">
        <f t="shared" si="53"/>
        <v>0</v>
      </c>
      <c r="J504" s="190">
        <f t="shared" si="53"/>
        <v>27583.273399999998</v>
      </c>
      <c r="K504" s="190">
        <f t="shared" si="53"/>
        <v>0</v>
      </c>
      <c r="L504" s="190">
        <f t="shared" si="53"/>
        <v>1436</v>
      </c>
      <c r="M504" s="190">
        <f t="shared" si="53"/>
        <v>0</v>
      </c>
      <c r="N504" s="190">
        <f t="shared" si="53"/>
        <v>1436</v>
      </c>
      <c r="O504" s="190">
        <f t="shared" si="53"/>
        <v>26147.273399999998</v>
      </c>
      <c r="P504" s="190">
        <f t="shared" si="53"/>
        <v>0</v>
      </c>
      <c r="Q504" s="215"/>
    </row>
    <row r="505" spans="1:17">
      <c r="B505" s="216"/>
      <c r="C505" s="216"/>
      <c r="D505" s="216"/>
      <c r="E505" s="216"/>
      <c r="F505" s="216"/>
      <c r="G505" s="216"/>
      <c r="H505" s="216"/>
      <c r="I505" s="216"/>
      <c r="J505" s="216"/>
      <c r="K505" s="216"/>
      <c r="L505" s="216"/>
      <c r="M505" s="216"/>
      <c r="N505" s="216"/>
      <c r="O505" s="216"/>
      <c r="P505" s="216"/>
    </row>
    <row r="506" spans="1:17" ht="15.75" customHeight="1">
      <c r="A506" s="82"/>
      <c r="B506" s="13" t="s">
        <v>766</v>
      </c>
      <c r="C506" s="13"/>
      <c r="D506" s="13"/>
      <c r="E506" s="13"/>
      <c r="F506" s="13"/>
      <c r="G506" s="13"/>
      <c r="H506" s="13"/>
      <c r="I506" s="13"/>
      <c r="J506" s="13"/>
      <c r="K506" s="13"/>
      <c r="L506" s="13"/>
      <c r="M506" s="13"/>
      <c r="N506" s="13"/>
      <c r="O506" s="13"/>
      <c r="P506" s="13"/>
      <c r="Q506" s="40"/>
    </row>
    <row r="507" spans="1:17" ht="30.15">
      <c r="A507" s="82"/>
      <c r="B507" s="209" t="s">
        <v>767</v>
      </c>
      <c r="C507" s="124">
        <f>C508+C509+C510+C511+C512+C513+C516+C514+C515</f>
        <v>229770.53043999997</v>
      </c>
      <c r="D507" s="124">
        <f>D508+D509+D510+D511+D512+D513+D516</f>
        <v>150533.79999999999</v>
      </c>
      <c r="E507" s="124">
        <f>E508+E509+E510+E511+E512+E513+E516</f>
        <v>1276.0519999999999</v>
      </c>
      <c r="F507" s="124">
        <f>F508+F509+F510+F511+F512+F513+F516</f>
        <v>0</v>
      </c>
      <c r="G507" s="124">
        <f>G508+G509+G510+G511+G512+G513+G516</f>
        <v>1276.0519999999999</v>
      </c>
      <c r="H507" s="124">
        <f>H508+H509+H510+H511+H512+H513+H516+H514+H515</f>
        <v>77960.678440000003</v>
      </c>
      <c r="I507" s="124">
        <f>I508+I509+I510+I511+I512+I513+I516</f>
        <v>0</v>
      </c>
      <c r="J507" s="124">
        <f>J508+J509+J510+J511+J512+J513+J516+J514+J515</f>
        <v>229770.53043999997</v>
      </c>
      <c r="K507" s="124">
        <f t="shared" ref="K507:P507" si="54">K508+K509+K510+K511+K512+K513+K516</f>
        <v>150533.79999999999</v>
      </c>
      <c r="L507" s="124">
        <f t="shared" si="54"/>
        <v>1276.0519999999999</v>
      </c>
      <c r="M507" s="124">
        <f t="shared" si="54"/>
        <v>0</v>
      </c>
      <c r="N507" s="124">
        <f t="shared" si="54"/>
        <v>1276.0519999999999</v>
      </c>
      <c r="O507" s="124">
        <f t="shared" si="54"/>
        <v>72506.086980000007</v>
      </c>
      <c r="P507" s="124">
        <f t="shared" si="54"/>
        <v>0</v>
      </c>
      <c r="Q507" s="40"/>
    </row>
    <row r="508" spans="1:17">
      <c r="A508" s="82"/>
      <c r="B508" s="114" t="s">
        <v>768</v>
      </c>
      <c r="C508" s="217">
        <f t="shared" ref="C508:C516" si="55">D508+E508+H508+I508</f>
        <v>24241.684000000001</v>
      </c>
      <c r="D508" s="218">
        <f>13252.661+469.6+651</f>
        <v>14373.261</v>
      </c>
      <c r="E508" s="219">
        <f t="shared" ref="E508:E516" si="56">F508+G508</f>
        <v>0</v>
      </c>
      <c r="F508" s="220">
        <v>0</v>
      </c>
      <c r="G508" s="218">
        <v>0</v>
      </c>
      <c r="H508" s="218">
        <f>9772.615+95.808</f>
        <v>9868.4230000000007</v>
      </c>
      <c r="I508" s="218">
        <v>0</v>
      </c>
      <c r="J508" s="218">
        <f t="shared" ref="J508:J516" si="57">K508+L508+O508+P508</f>
        <v>24241.684000000001</v>
      </c>
      <c r="K508" s="218">
        <f>13252.661+469.6+651</f>
        <v>14373.261</v>
      </c>
      <c r="L508" s="218">
        <f t="shared" ref="L508:L516" si="58">M508+N508</f>
        <v>0</v>
      </c>
      <c r="M508" s="218">
        <v>0</v>
      </c>
      <c r="N508" s="218">
        <v>0</v>
      </c>
      <c r="O508" s="218">
        <f>9772.615+95.808</f>
        <v>9868.4230000000007</v>
      </c>
      <c r="P508" s="221">
        <v>0</v>
      </c>
      <c r="Q508" s="40"/>
    </row>
    <row r="509" spans="1:17">
      <c r="A509" s="82"/>
      <c r="B509" s="114" t="s">
        <v>769</v>
      </c>
      <c r="C509" s="217">
        <f t="shared" si="55"/>
        <v>49871.147250000002</v>
      </c>
      <c r="D509" s="218">
        <f>29522.977+117.4-651</f>
        <v>28989.377</v>
      </c>
      <c r="E509" s="219">
        <f t="shared" si="56"/>
        <v>0</v>
      </c>
      <c r="F509" s="222">
        <v>0</v>
      </c>
      <c r="G509" s="218">
        <v>0</v>
      </c>
      <c r="H509" s="218">
        <f>20576.83525+20+284.935</f>
        <v>20881.770250000001</v>
      </c>
      <c r="I509" s="218">
        <v>0</v>
      </c>
      <c r="J509" s="218">
        <f t="shared" si="57"/>
        <v>49871.147250000002</v>
      </c>
      <c r="K509" s="218">
        <f>29522.977+117.4-651</f>
        <v>28989.377</v>
      </c>
      <c r="L509" s="218">
        <f t="shared" si="58"/>
        <v>0</v>
      </c>
      <c r="M509" s="218">
        <v>0</v>
      </c>
      <c r="N509" s="218">
        <v>0</v>
      </c>
      <c r="O509" s="218">
        <f>20576.83525+20+284.935</f>
        <v>20881.770250000001</v>
      </c>
      <c r="P509" s="223">
        <v>0</v>
      </c>
      <c r="Q509" s="40"/>
    </row>
    <row r="510" spans="1:17">
      <c r="A510" s="82"/>
      <c r="B510" s="114" t="s">
        <v>770</v>
      </c>
      <c r="C510" s="217">
        <f t="shared" si="55"/>
        <v>29872.579559999998</v>
      </c>
      <c r="D510" s="218">
        <f>15424.362+117.4</f>
        <v>15541.761999999999</v>
      </c>
      <c r="E510" s="219">
        <f t="shared" si="56"/>
        <v>0</v>
      </c>
      <c r="F510" s="222">
        <v>0</v>
      </c>
      <c r="G510" s="218">
        <v>0</v>
      </c>
      <c r="H510" s="218">
        <f>13528.982-1.65244+803.488</f>
        <v>14330.81756</v>
      </c>
      <c r="I510" s="218">
        <v>0</v>
      </c>
      <c r="J510" s="218">
        <f t="shared" si="57"/>
        <v>29872.579559999998</v>
      </c>
      <c r="K510" s="218">
        <f>15424.362+117.4</f>
        <v>15541.761999999999</v>
      </c>
      <c r="L510" s="218">
        <f t="shared" si="58"/>
        <v>0</v>
      </c>
      <c r="M510" s="218">
        <v>0</v>
      </c>
      <c r="N510" s="218">
        <v>0</v>
      </c>
      <c r="O510" s="218">
        <f>13528.982-1.65244+803.488</f>
        <v>14330.81756</v>
      </c>
      <c r="P510" s="223">
        <v>0</v>
      </c>
      <c r="Q510" s="40"/>
    </row>
    <row r="511" spans="1:17">
      <c r="A511" s="82"/>
      <c r="B511" s="114" t="s">
        <v>740</v>
      </c>
      <c r="C511" s="217">
        <f t="shared" si="55"/>
        <v>49171.805620000006</v>
      </c>
      <c r="D511" s="218">
        <f>39746.014+486.427+1812.116</f>
        <v>42044.557000000008</v>
      </c>
      <c r="E511" s="219">
        <f t="shared" si="56"/>
        <v>0</v>
      </c>
      <c r="F511" s="222">
        <v>0</v>
      </c>
      <c r="G511" s="218">
        <v>0</v>
      </c>
      <c r="H511" s="218">
        <f>6993.76062+133.488</f>
        <v>7127.2486200000003</v>
      </c>
      <c r="I511" s="218">
        <v>0</v>
      </c>
      <c r="J511" s="218">
        <f t="shared" si="57"/>
        <v>49171.805620000006</v>
      </c>
      <c r="K511" s="218">
        <f>39746.014+486.427+1812.116</f>
        <v>42044.557000000008</v>
      </c>
      <c r="L511" s="218">
        <f t="shared" si="58"/>
        <v>0</v>
      </c>
      <c r="M511" s="218">
        <v>0</v>
      </c>
      <c r="N511" s="218">
        <v>0</v>
      </c>
      <c r="O511" s="218">
        <f>6993.76062+133.488</f>
        <v>7127.2486200000003</v>
      </c>
      <c r="P511" s="221">
        <v>0</v>
      </c>
      <c r="Q511" s="40"/>
    </row>
    <row r="512" spans="1:17">
      <c r="A512" s="82"/>
      <c r="B512" s="114" t="s">
        <v>741</v>
      </c>
      <c r="C512" s="217">
        <f t="shared" si="55"/>
        <v>57432.950169999996</v>
      </c>
      <c r="D512" s="218">
        <f>46911.986+528.073+2144.784</f>
        <v>49584.842999999993</v>
      </c>
      <c r="E512" s="219">
        <f t="shared" si="56"/>
        <v>0</v>
      </c>
      <c r="F512" s="222">
        <v>0</v>
      </c>
      <c r="G512" s="218">
        <v>0</v>
      </c>
      <c r="H512" s="218">
        <f>7595.99717+252.11</f>
        <v>7848.1071699999993</v>
      </c>
      <c r="I512" s="218">
        <v>0</v>
      </c>
      <c r="J512" s="218">
        <f t="shared" si="57"/>
        <v>57432.950169999996</v>
      </c>
      <c r="K512" s="218">
        <f>46911.986+528.073+2144.784</f>
        <v>49584.842999999993</v>
      </c>
      <c r="L512" s="218">
        <f t="shared" si="58"/>
        <v>0</v>
      </c>
      <c r="M512" s="218">
        <v>0</v>
      </c>
      <c r="N512" s="218">
        <v>0</v>
      </c>
      <c r="O512" s="218">
        <f>7595.99717+252.11</f>
        <v>7848.1071699999993</v>
      </c>
      <c r="P512" s="223">
        <v>0</v>
      </c>
      <c r="Q512" s="40"/>
    </row>
    <row r="513" spans="1:17">
      <c r="A513" s="82"/>
      <c r="B513" s="189" t="s">
        <v>771</v>
      </c>
      <c r="C513" s="217">
        <f t="shared" si="55"/>
        <v>5966.1000899999999</v>
      </c>
      <c r="D513" s="218">
        <v>0</v>
      </c>
      <c r="E513" s="219">
        <f t="shared" si="56"/>
        <v>0</v>
      </c>
      <c r="F513" s="222">
        <v>0</v>
      </c>
      <c r="G513" s="218">
        <v>0</v>
      </c>
      <c r="H513" s="218">
        <f>5379.468+264.33597+322.29612</f>
        <v>5966.1000899999999</v>
      </c>
      <c r="I513" s="218">
        <v>0</v>
      </c>
      <c r="J513" s="218">
        <f t="shared" si="57"/>
        <v>5966.1000899999999</v>
      </c>
      <c r="K513" s="218">
        <v>0</v>
      </c>
      <c r="L513" s="218">
        <f t="shared" si="58"/>
        <v>0</v>
      </c>
      <c r="M513" s="218">
        <v>0</v>
      </c>
      <c r="N513" s="218">
        <v>0</v>
      </c>
      <c r="O513" s="218">
        <f>5379.468+264.33597+322.29612</f>
        <v>5966.1000899999999</v>
      </c>
      <c r="P513" s="224">
        <v>0</v>
      </c>
      <c r="Q513" s="40"/>
    </row>
    <row r="514" spans="1:17">
      <c r="A514" s="82"/>
      <c r="B514" s="189" t="s">
        <v>772</v>
      </c>
      <c r="C514" s="217">
        <f t="shared" si="55"/>
        <v>59.5</v>
      </c>
      <c r="D514" s="218">
        <v>0</v>
      </c>
      <c r="E514" s="219">
        <f t="shared" si="56"/>
        <v>0</v>
      </c>
      <c r="F514" s="222">
        <v>0</v>
      </c>
      <c r="G514" s="218">
        <v>0</v>
      </c>
      <c r="H514" s="218">
        <v>59.5</v>
      </c>
      <c r="I514" s="218">
        <v>0</v>
      </c>
      <c r="J514" s="218">
        <f t="shared" si="57"/>
        <v>59.5</v>
      </c>
      <c r="K514" s="218">
        <v>0</v>
      </c>
      <c r="L514" s="218">
        <f t="shared" si="58"/>
        <v>0</v>
      </c>
      <c r="M514" s="218">
        <v>0</v>
      </c>
      <c r="N514" s="218">
        <v>0</v>
      </c>
      <c r="O514" s="218">
        <v>59.5</v>
      </c>
      <c r="P514" s="224">
        <v>0</v>
      </c>
      <c r="Q514" s="40"/>
    </row>
    <row r="515" spans="1:17">
      <c r="A515" s="82"/>
      <c r="B515" s="189" t="s">
        <v>773</v>
      </c>
      <c r="C515" s="217">
        <f t="shared" si="55"/>
        <v>5395.0914599999996</v>
      </c>
      <c r="D515" s="218">
        <v>0</v>
      </c>
      <c r="E515" s="219">
        <f t="shared" si="56"/>
        <v>0</v>
      </c>
      <c r="F515" s="222">
        <v>0</v>
      </c>
      <c r="G515" s="218">
        <v>0</v>
      </c>
      <c r="H515" s="218">
        <f>5746.63146-351.54</f>
        <v>5395.0914599999996</v>
      </c>
      <c r="I515" s="218">
        <v>0</v>
      </c>
      <c r="J515" s="218">
        <f t="shared" si="57"/>
        <v>5395.0914599999996</v>
      </c>
      <c r="K515" s="218">
        <v>0</v>
      </c>
      <c r="L515" s="218">
        <f t="shared" si="58"/>
        <v>0</v>
      </c>
      <c r="M515" s="218"/>
      <c r="N515" s="218">
        <v>0</v>
      </c>
      <c r="O515" s="218">
        <f>5746.63146-351.54</f>
        <v>5395.0914599999996</v>
      </c>
      <c r="P515" s="191">
        <v>0</v>
      </c>
      <c r="Q515" s="40"/>
    </row>
    <row r="516" spans="1:17">
      <c r="A516" s="82"/>
      <c r="B516" s="114" t="s">
        <v>774</v>
      </c>
      <c r="C516" s="217">
        <f t="shared" si="55"/>
        <v>7759.6722899999995</v>
      </c>
      <c r="D516" s="225">
        <v>0</v>
      </c>
      <c r="E516" s="226">
        <f t="shared" si="56"/>
        <v>1276.0519999999999</v>
      </c>
      <c r="F516" s="222">
        <v>0</v>
      </c>
      <c r="G516" s="225">
        <f>1139.636+136.416</f>
        <v>1276.0519999999999</v>
      </c>
      <c r="H516" s="225">
        <f>5790.19929+693.421</f>
        <v>6483.6202899999998</v>
      </c>
      <c r="I516" s="225">
        <v>0</v>
      </c>
      <c r="J516" s="225">
        <f t="shared" si="57"/>
        <v>7759.6722899999995</v>
      </c>
      <c r="K516" s="225">
        <v>0</v>
      </c>
      <c r="L516" s="225">
        <f t="shared" si="58"/>
        <v>1276.0519999999999</v>
      </c>
      <c r="M516" s="225">
        <v>0</v>
      </c>
      <c r="N516" s="225">
        <f>1139.636+136.416</f>
        <v>1276.0519999999999</v>
      </c>
      <c r="O516" s="225">
        <f>5790.19929+693.421</f>
        <v>6483.6202899999998</v>
      </c>
      <c r="P516" s="227">
        <v>0</v>
      </c>
      <c r="Q516" s="40"/>
    </row>
    <row r="517" spans="1:17">
      <c r="A517" s="4" t="s">
        <v>775</v>
      </c>
      <c r="B517" s="4"/>
      <c r="C517" s="124">
        <f t="shared" ref="C517:P517" si="59">C507</f>
        <v>229770.53043999997</v>
      </c>
      <c r="D517" s="124">
        <f t="shared" si="59"/>
        <v>150533.79999999999</v>
      </c>
      <c r="E517" s="124">
        <f t="shared" si="59"/>
        <v>1276.0519999999999</v>
      </c>
      <c r="F517" s="124">
        <f t="shared" si="59"/>
        <v>0</v>
      </c>
      <c r="G517" s="124">
        <f t="shared" si="59"/>
        <v>1276.0519999999999</v>
      </c>
      <c r="H517" s="124">
        <f t="shared" si="59"/>
        <v>77960.678440000003</v>
      </c>
      <c r="I517" s="124">
        <f t="shared" si="59"/>
        <v>0</v>
      </c>
      <c r="J517" s="124">
        <f t="shared" si="59"/>
        <v>229770.53043999997</v>
      </c>
      <c r="K517" s="124">
        <f t="shared" si="59"/>
        <v>150533.79999999999</v>
      </c>
      <c r="L517" s="124">
        <f t="shared" si="59"/>
        <v>1276.0519999999999</v>
      </c>
      <c r="M517" s="124">
        <f t="shared" si="59"/>
        <v>0</v>
      </c>
      <c r="N517" s="124">
        <f t="shared" si="59"/>
        <v>1276.0519999999999</v>
      </c>
      <c r="O517" s="124">
        <f t="shared" si="59"/>
        <v>72506.086980000007</v>
      </c>
      <c r="P517" s="124">
        <f t="shared" si="59"/>
        <v>0</v>
      </c>
      <c r="Q517" s="40"/>
    </row>
    <row r="518" spans="1:17">
      <c r="A518" s="82"/>
      <c r="B518" s="40"/>
      <c r="C518" s="40"/>
      <c r="D518" s="40"/>
      <c r="E518" s="40"/>
      <c r="F518" s="40"/>
      <c r="G518" s="40"/>
      <c r="H518" s="40"/>
      <c r="I518" s="40"/>
      <c r="J518" s="40"/>
      <c r="K518" s="40"/>
      <c r="L518" s="40"/>
      <c r="M518" s="40"/>
      <c r="N518" s="40"/>
      <c r="O518" s="40"/>
      <c r="P518" s="40"/>
      <c r="Q518" s="40"/>
    </row>
    <row r="519" spans="1:17" ht="15.75" customHeight="1">
      <c r="A519" s="82"/>
      <c r="B519" s="13" t="s">
        <v>776</v>
      </c>
      <c r="C519" s="13"/>
      <c r="D519" s="13"/>
      <c r="E519" s="13"/>
      <c r="F519" s="13"/>
      <c r="G519" s="13"/>
      <c r="H519" s="13"/>
      <c r="I519" s="13"/>
      <c r="J519" s="13"/>
      <c r="K519" s="13"/>
      <c r="L519" s="13"/>
      <c r="M519" s="13"/>
      <c r="N519" s="13"/>
      <c r="O519" s="13"/>
      <c r="P519" s="13"/>
      <c r="Q519" s="40"/>
    </row>
    <row r="520" spans="1:17" ht="135.5">
      <c r="A520" s="82"/>
      <c r="B520" s="114" t="s">
        <v>777</v>
      </c>
      <c r="C520" s="228">
        <f>E520+H520+I520</f>
        <v>8783.5603300000002</v>
      </c>
      <c r="D520" s="228">
        <v>0</v>
      </c>
      <c r="E520" s="228">
        <f>F520+G520</f>
        <v>0</v>
      </c>
      <c r="F520" s="229">
        <v>0</v>
      </c>
      <c r="G520" s="229">
        <v>0</v>
      </c>
      <c r="H520" s="225">
        <f>8729.252+54.30833</f>
        <v>8783.5603300000002</v>
      </c>
      <c r="I520" s="228">
        <v>0</v>
      </c>
      <c r="J520" s="228">
        <f>K520+L520+O520+P520</f>
        <v>8783.5603300000002</v>
      </c>
      <c r="K520" s="218"/>
      <c r="L520" s="228">
        <f>M520+N520</f>
        <v>0</v>
      </c>
      <c r="M520" s="228">
        <v>0</v>
      </c>
      <c r="N520" s="230">
        <v>0</v>
      </c>
      <c r="O520" s="225">
        <v>8783.5603300000002</v>
      </c>
      <c r="P520" s="222">
        <v>0</v>
      </c>
      <c r="Q520" s="39" t="s">
        <v>778</v>
      </c>
    </row>
    <row r="521" spans="1:17">
      <c r="A521" s="367" t="s">
        <v>779</v>
      </c>
      <c r="B521" s="367"/>
      <c r="C521" s="124">
        <f>D521+E521+H521+I521</f>
        <v>8783.5603300000002</v>
      </c>
      <c r="D521" s="124">
        <f t="shared" ref="D521:P521" si="60">D520</f>
        <v>0</v>
      </c>
      <c r="E521" s="124">
        <f t="shared" si="60"/>
        <v>0</v>
      </c>
      <c r="F521" s="124">
        <f t="shared" si="60"/>
        <v>0</v>
      </c>
      <c r="G521" s="124">
        <f t="shared" si="60"/>
        <v>0</v>
      </c>
      <c r="H521" s="124">
        <f t="shared" si="60"/>
        <v>8783.5603300000002</v>
      </c>
      <c r="I521" s="124">
        <f t="shared" si="60"/>
        <v>0</v>
      </c>
      <c r="J521" s="124">
        <f t="shared" si="60"/>
        <v>8783.5603300000002</v>
      </c>
      <c r="K521" s="124">
        <f t="shared" si="60"/>
        <v>0</v>
      </c>
      <c r="L521" s="124">
        <f t="shared" si="60"/>
        <v>0</v>
      </c>
      <c r="M521" s="124">
        <f t="shared" si="60"/>
        <v>0</v>
      </c>
      <c r="N521" s="124">
        <f t="shared" si="60"/>
        <v>0</v>
      </c>
      <c r="O521" s="124">
        <f t="shared" si="60"/>
        <v>8783.5603300000002</v>
      </c>
      <c r="P521" s="124">
        <f t="shared" si="60"/>
        <v>0</v>
      </c>
      <c r="Q521" s="40"/>
    </row>
    <row r="522" spans="1:17">
      <c r="A522" s="82"/>
      <c r="B522" s="40"/>
      <c r="C522" s="40"/>
      <c r="D522" s="40"/>
      <c r="E522" s="40"/>
      <c r="F522" s="40"/>
      <c r="G522" s="40"/>
      <c r="H522" s="40"/>
      <c r="I522" s="40"/>
      <c r="J522" s="40"/>
      <c r="K522" s="40"/>
      <c r="L522" s="40"/>
      <c r="M522" s="40"/>
      <c r="N522" s="40"/>
      <c r="O522" s="40"/>
      <c r="P522" s="40"/>
      <c r="Q522" s="40"/>
    </row>
    <row r="523" spans="1:17" ht="15.75" customHeight="1">
      <c r="A523" s="82"/>
      <c r="B523" s="13" t="s">
        <v>780</v>
      </c>
      <c r="C523" s="13"/>
      <c r="D523" s="13"/>
      <c r="E523" s="13"/>
      <c r="F523" s="13"/>
      <c r="G523" s="13"/>
      <c r="H523" s="13"/>
      <c r="I523" s="13"/>
      <c r="J523" s="13"/>
      <c r="K523" s="13"/>
      <c r="L523" s="13"/>
      <c r="M523" s="13"/>
      <c r="N523" s="13"/>
      <c r="O523" s="13"/>
      <c r="P523" s="13"/>
      <c r="Q523" s="40"/>
    </row>
    <row r="524" spans="1:17" ht="105.4">
      <c r="A524" s="98" t="s">
        <v>235</v>
      </c>
      <c r="B524" s="114" t="s">
        <v>781</v>
      </c>
      <c r="C524" s="214">
        <f>D524+E524+H524+I524</f>
        <v>281.89999999999998</v>
      </c>
      <c r="D524" s="214">
        <v>281.89999999999998</v>
      </c>
      <c r="E524" s="214">
        <f>F524+G524</f>
        <v>0</v>
      </c>
      <c r="F524" s="214"/>
      <c r="G524" s="214">
        <v>0</v>
      </c>
      <c r="H524" s="214">
        <v>0</v>
      </c>
      <c r="I524" s="214">
        <v>0</v>
      </c>
      <c r="J524" s="214">
        <f>K524+L524+O524+P524</f>
        <v>208.9</v>
      </c>
      <c r="K524" s="214">
        <v>208.9</v>
      </c>
      <c r="L524" s="214">
        <f>M524+N524</f>
        <v>0</v>
      </c>
      <c r="M524" s="214">
        <v>0</v>
      </c>
      <c r="N524" s="214">
        <v>0</v>
      </c>
      <c r="O524" s="214">
        <v>0</v>
      </c>
      <c r="P524" s="214">
        <v>0</v>
      </c>
      <c r="Q524" s="39" t="s">
        <v>782</v>
      </c>
    </row>
    <row r="525" spans="1:17" ht="165.6">
      <c r="A525" s="98" t="s">
        <v>783</v>
      </c>
      <c r="B525" s="114" t="s">
        <v>784</v>
      </c>
      <c r="C525" s="214">
        <f>D525+E525+H525+I525</f>
        <v>132.69999999999999</v>
      </c>
      <c r="D525" s="214">
        <v>0</v>
      </c>
      <c r="E525" s="214">
        <f>F525+G525</f>
        <v>132.69999999999999</v>
      </c>
      <c r="F525" s="214"/>
      <c r="G525" s="214">
        <v>132.69999999999999</v>
      </c>
      <c r="H525" s="214">
        <v>0</v>
      </c>
      <c r="I525" s="214">
        <v>0</v>
      </c>
      <c r="J525" s="214">
        <f>K525+L525+O525+P525</f>
        <v>132.69999999999999</v>
      </c>
      <c r="K525" s="214">
        <v>0</v>
      </c>
      <c r="L525" s="214">
        <f>M525+N525</f>
        <v>132.69999999999999</v>
      </c>
      <c r="M525" s="214">
        <v>0</v>
      </c>
      <c r="N525" s="214">
        <v>132.69999999999999</v>
      </c>
      <c r="O525" s="214">
        <v>0</v>
      </c>
      <c r="P525" s="214">
        <v>0</v>
      </c>
      <c r="Q525" s="39" t="s">
        <v>785</v>
      </c>
    </row>
    <row r="526" spans="1:17" ht="195.75">
      <c r="A526" s="98" t="s">
        <v>786</v>
      </c>
      <c r="B526" s="114" t="s">
        <v>787</v>
      </c>
      <c r="C526" s="214">
        <f>D526+E526+H526+I526</f>
        <v>6295.7</v>
      </c>
      <c r="D526" s="214">
        <f>5895.7+400</f>
        <v>6295.7</v>
      </c>
      <c r="E526" s="214">
        <f>F526+G526</f>
        <v>0</v>
      </c>
      <c r="F526" s="214"/>
      <c r="G526" s="214">
        <v>0</v>
      </c>
      <c r="H526" s="214">
        <v>0</v>
      </c>
      <c r="I526" s="214">
        <v>0</v>
      </c>
      <c r="J526" s="214">
        <f>K526+L526+O526+P526</f>
        <v>6295.7</v>
      </c>
      <c r="K526" s="214">
        <v>6295.7</v>
      </c>
      <c r="L526" s="214">
        <f>M526+N526</f>
        <v>0</v>
      </c>
      <c r="M526" s="214">
        <v>0</v>
      </c>
      <c r="N526" s="214">
        <v>0</v>
      </c>
      <c r="O526" s="214">
        <v>0</v>
      </c>
      <c r="P526" s="214">
        <v>0</v>
      </c>
      <c r="Q526" s="39" t="s">
        <v>788</v>
      </c>
    </row>
    <row r="527" spans="1:17">
      <c r="A527" s="367" t="s">
        <v>789</v>
      </c>
      <c r="B527" s="367"/>
      <c r="C527" s="124">
        <f>D527+E527+H527+I527</f>
        <v>6710.2999999999993</v>
      </c>
      <c r="D527" s="124">
        <f>D526+D525+D524</f>
        <v>6577.5999999999995</v>
      </c>
      <c r="E527" s="124">
        <f>F527+G527</f>
        <v>132.69999999999999</v>
      </c>
      <c r="F527" s="124">
        <f>F526+F525+F524</f>
        <v>0</v>
      </c>
      <c r="G527" s="124">
        <f>G526+G525+G524</f>
        <v>132.69999999999999</v>
      </c>
      <c r="H527" s="124">
        <f>H526+H525+H524</f>
        <v>0</v>
      </c>
      <c r="I527" s="124">
        <f>I526+I525+I524</f>
        <v>0</v>
      </c>
      <c r="J527" s="124">
        <f>J526+J525+J524</f>
        <v>6637.2999999999993</v>
      </c>
      <c r="K527" s="124">
        <f>K524+K525+K526</f>
        <v>6504.5999999999995</v>
      </c>
      <c r="L527" s="124">
        <f>-M527+N527</f>
        <v>132.69999999999999</v>
      </c>
      <c r="M527" s="124">
        <f>M526+M525+M524</f>
        <v>0</v>
      </c>
      <c r="N527" s="124">
        <f>N526+N525+N524</f>
        <v>132.69999999999999</v>
      </c>
      <c r="O527" s="124">
        <f>O526+O525+O524</f>
        <v>0</v>
      </c>
      <c r="P527" s="124">
        <f>P526+P525+P524</f>
        <v>0</v>
      </c>
      <c r="Q527" s="40"/>
    </row>
    <row r="528" spans="1:17">
      <c r="A528" s="82"/>
      <c r="B528" s="40"/>
      <c r="C528" s="40"/>
      <c r="D528" s="40"/>
      <c r="E528" s="40"/>
      <c r="F528" s="40"/>
      <c r="G528" s="40"/>
      <c r="H528" s="40"/>
      <c r="I528" s="40"/>
      <c r="J528" s="40"/>
      <c r="K528" s="40"/>
      <c r="L528" s="40"/>
      <c r="M528" s="40"/>
      <c r="N528" s="40"/>
      <c r="O528" s="40"/>
      <c r="P528" s="40"/>
      <c r="Q528" s="40"/>
    </row>
    <row r="529" spans="1:17">
      <c r="A529" s="365" t="s">
        <v>790</v>
      </c>
      <c r="B529" s="365"/>
      <c r="C529" s="365"/>
      <c r="D529" s="365"/>
      <c r="E529" s="365"/>
      <c r="F529" s="365"/>
      <c r="G529" s="365"/>
      <c r="H529" s="365"/>
      <c r="I529" s="365"/>
      <c r="J529" s="365"/>
      <c r="K529" s="365"/>
      <c r="L529" s="365"/>
      <c r="M529" s="365"/>
      <c r="N529" s="365"/>
      <c r="O529" s="365"/>
      <c r="P529" s="365"/>
      <c r="Q529" s="40"/>
    </row>
    <row r="530" spans="1:17" ht="66.3" customHeight="1">
      <c r="A530" s="98" t="s">
        <v>153</v>
      </c>
      <c r="B530" s="28" t="s">
        <v>791</v>
      </c>
      <c r="C530" s="191">
        <f>D530+E530+H530+I530</f>
        <v>0</v>
      </c>
      <c r="D530" s="191"/>
      <c r="E530" s="191">
        <f>F530+G530</f>
        <v>0</v>
      </c>
      <c r="F530" s="191"/>
      <c r="G530" s="191"/>
      <c r="H530" s="200">
        <v>0</v>
      </c>
      <c r="I530" s="190">
        <v>0</v>
      </c>
      <c r="J530" s="190"/>
      <c r="K530" s="190"/>
      <c r="L530" s="190"/>
      <c r="M530" s="190"/>
      <c r="N530" s="190"/>
      <c r="O530" s="190"/>
      <c r="P530" s="190"/>
      <c r="Q530" s="40"/>
    </row>
    <row r="531" spans="1:17">
      <c r="A531" s="365" t="s">
        <v>792</v>
      </c>
      <c r="B531" s="365"/>
      <c r="C531" s="231">
        <v>0</v>
      </c>
      <c r="D531" s="231">
        <v>0</v>
      </c>
      <c r="E531" s="231">
        <v>0</v>
      </c>
      <c r="F531" s="231">
        <v>0</v>
      </c>
      <c r="G531" s="231">
        <v>0</v>
      </c>
      <c r="H531" s="231">
        <v>0</v>
      </c>
      <c r="I531" s="204">
        <v>0</v>
      </c>
      <c r="J531" s="204">
        <v>0</v>
      </c>
      <c r="K531" s="204">
        <v>0</v>
      </c>
      <c r="L531" s="204">
        <v>0</v>
      </c>
      <c r="M531" s="204">
        <v>0</v>
      </c>
      <c r="N531" s="204">
        <v>0</v>
      </c>
      <c r="O531" s="204">
        <v>0</v>
      </c>
      <c r="P531" s="204">
        <v>0</v>
      </c>
      <c r="Q531" s="40"/>
    </row>
    <row r="532" spans="1:17">
      <c r="A532" s="367" t="s">
        <v>609</v>
      </c>
      <c r="B532" s="367"/>
      <c r="C532" s="124">
        <f t="shared" ref="C532:I532" si="61">C531+C527+C521+C517+C504+C460</f>
        <v>274699.70716999995</v>
      </c>
      <c r="D532" s="124">
        <f t="shared" si="61"/>
        <v>157111.4</v>
      </c>
      <c r="E532" s="124">
        <f t="shared" si="61"/>
        <v>3375.8519999999999</v>
      </c>
      <c r="F532" s="124">
        <f t="shared" si="61"/>
        <v>0</v>
      </c>
      <c r="G532" s="124">
        <f t="shared" si="61"/>
        <v>3375.8519999999999</v>
      </c>
      <c r="H532" s="124">
        <f t="shared" si="61"/>
        <v>114212.45517</v>
      </c>
      <c r="I532" s="124">
        <f t="shared" si="61"/>
        <v>0</v>
      </c>
      <c r="J532" s="124">
        <f>J527+J521+J517+J504+J460</f>
        <v>274626.65742999996</v>
      </c>
      <c r="K532" s="124">
        <f t="shared" ref="K532:P532" si="62">K531+K527+K521+K517+K504+K460</f>
        <v>157038.39999999999</v>
      </c>
      <c r="L532" s="124">
        <f t="shared" si="62"/>
        <v>3325.8022599999999</v>
      </c>
      <c r="M532" s="124">
        <f t="shared" si="62"/>
        <v>0</v>
      </c>
      <c r="N532" s="124">
        <f t="shared" si="62"/>
        <v>3325.8022599999999</v>
      </c>
      <c r="O532" s="124">
        <f t="shared" si="62"/>
        <v>108161.45071</v>
      </c>
      <c r="P532" s="124">
        <f t="shared" si="62"/>
        <v>0</v>
      </c>
      <c r="Q532" s="40"/>
    </row>
    <row r="533" spans="1:17">
      <c r="A533" s="82"/>
      <c r="B533" s="40"/>
      <c r="C533" s="40"/>
      <c r="D533" s="40"/>
      <c r="E533" s="40"/>
      <c r="F533" s="40"/>
      <c r="G533" s="40"/>
      <c r="H533" s="40"/>
      <c r="I533" s="40"/>
      <c r="J533" s="40"/>
      <c r="K533" s="40"/>
      <c r="L533" s="40"/>
      <c r="M533" s="40"/>
      <c r="N533" s="40"/>
      <c r="O533" s="40"/>
      <c r="P533" s="40"/>
      <c r="Q533" s="40"/>
    </row>
    <row r="534" spans="1:17" ht="28" customHeight="1">
      <c r="A534" s="82"/>
      <c r="B534" s="7" t="s">
        <v>793</v>
      </c>
      <c r="C534" s="7"/>
      <c r="D534" s="7"/>
      <c r="E534" s="7"/>
      <c r="F534" s="7"/>
      <c r="G534" s="7"/>
      <c r="H534" s="7"/>
      <c r="I534" s="7"/>
      <c r="J534" s="7"/>
      <c r="K534" s="7"/>
      <c r="L534" s="7"/>
      <c r="M534" s="7"/>
      <c r="N534" s="7"/>
      <c r="O534" s="7"/>
      <c r="P534" s="7"/>
      <c r="Q534" s="40"/>
    </row>
    <row r="535" spans="1:17" ht="15.75" customHeight="1">
      <c r="A535" s="82"/>
      <c r="B535" s="13" t="s">
        <v>794</v>
      </c>
      <c r="C535" s="13"/>
      <c r="D535" s="13"/>
      <c r="E535" s="13"/>
      <c r="F535" s="13"/>
      <c r="G535" s="13"/>
      <c r="H535" s="13"/>
      <c r="I535" s="13"/>
      <c r="J535" s="13"/>
      <c r="K535" s="13"/>
      <c r="L535" s="13"/>
      <c r="M535" s="13"/>
      <c r="N535" s="13"/>
      <c r="O535" s="13"/>
      <c r="P535" s="13"/>
      <c r="Q535" s="40"/>
    </row>
    <row r="536" spans="1:17" ht="204.75" customHeight="1">
      <c r="A536" s="98" t="s">
        <v>124</v>
      </c>
      <c r="B536" s="114" t="s">
        <v>795</v>
      </c>
      <c r="C536" s="222">
        <f t="shared" ref="C536:I536" si="63">C537+C539+C540+C541+C542</f>
        <v>8985.1331099999989</v>
      </c>
      <c r="D536" s="222">
        <f t="shared" si="63"/>
        <v>0</v>
      </c>
      <c r="E536" s="222">
        <f t="shared" si="63"/>
        <v>2292</v>
      </c>
      <c r="F536" s="222">
        <f t="shared" si="63"/>
        <v>0</v>
      </c>
      <c r="G536" s="222">
        <f t="shared" si="63"/>
        <v>2292</v>
      </c>
      <c r="H536" s="222">
        <f t="shared" si="63"/>
        <v>4085.8361100000002</v>
      </c>
      <c r="I536" s="222">
        <f t="shared" si="63"/>
        <v>2607.297</v>
      </c>
      <c r="J536" s="222">
        <f t="shared" ref="J536:P536" si="64">J537+J539+J540+J541+J542+J538</f>
        <v>8985.1331099999989</v>
      </c>
      <c r="K536" s="222">
        <f t="shared" si="64"/>
        <v>0</v>
      </c>
      <c r="L536" s="222">
        <f t="shared" si="64"/>
        <v>2292</v>
      </c>
      <c r="M536" s="222">
        <f t="shared" si="64"/>
        <v>0</v>
      </c>
      <c r="N536" s="222">
        <f t="shared" si="64"/>
        <v>2292</v>
      </c>
      <c r="O536" s="222">
        <f t="shared" si="64"/>
        <v>4085.8361100000002</v>
      </c>
      <c r="P536" s="222">
        <f t="shared" si="64"/>
        <v>2607.297</v>
      </c>
      <c r="Q536" s="370" t="s">
        <v>796</v>
      </c>
    </row>
    <row r="537" spans="1:17" ht="15.75" customHeight="1">
      <c r="A537" s="371" t="s">
        <v>127</v>
      </c>
      <c r="B537" s="370" t="s">
        <v>797</v>
      </c>
      <c r="C537" s="372">
        <f>D537+D538+E537+E538+H537+H538+I537+I538</f>
        <v>4042.8</v>
      </c>
      <c r="D537" s="372">
        <v>0</v>
      </c>
      <c r="E537" s="372">
        <f>F537+G537</f>
        <v>2292</v>
      </c>
      <c r="F537" s="373">
        <v>0</v>
      </c>
      <c r="G537" s="372">
        <v>2292</v>
      </c>
      <c r="H537" s="372">
        <v>1750.8</v>
      </c>
      <c r="I537" s="372">
        <v>0</v>
      </c>
      <c r="J537" s="222">
        <f>K537+L537+O537+P537</f>
        <v>2067.9721600000003</v>
      </c>
      <c r="K537" s="233">
        <v>0</v>
      </c>
      <c r="L537" s="233">
        <f>M537+N537</f>
        <v>1143.3</v>
      </c>
      <c r="M537" s="234">
        <v>0</v>
      </c>
      <c r="N537" s="235">
        <v>1143.3</v>
      </c>
      <c r="O537" s="222">
        <f>1124.67216-200</f>
        <v>924.67216000000008</v>
      </c>
      <c r="P537" s="236">
        <v>0</v>
      </c>
      <c r="Q537" s="370"/>
    </row>
    <row r="538" spans="1:17" ht="54.2" customHeight="1">
      <c r="A538" s="371"/>
      <c r="B538" s="370"/>
      <c r="C538" s="372"/>
      <c r="D538" s="372"/>
      <c r="E538" s="372"/>
      <c r="F538" s="373"/>
      <c r="G538" s="372"/>
      <c r="H538" s="372"/>
      <c r="I538" s="372"/>
      <c r="J538" s="237">
        <f>K538+L538+O538+P538</f>
        <v>1974.8278399999999</v>
      </c>
      <c r="K538" s="238">
        <v>0</v>
      </c>
      <c r="L538" s="238">
        <f>M538+N538</f>
        <v>1148.7</v>
      </c>
      <c r="M538" s="238">
        <v>0</v>
      </c>
      <c r="N538" s="239">
        <v>1148.7</v>
      </c>
      <c r="O538" s="237">
        <v>826.12783999999999</v>
      </c>
      <c r="P538" s="237">
        <v>0</v>
      </c>
      <c r="Q538" s="370"/>
    </row>
    <row r="539" spans="1:17" ht="75.3">
      <c r="A539" s="98" t="s">
        <v>129</v>
      </c>
      <c r="B539" s="114" t="s">
        <v>798</v>
      </c>
      <c r="C539" s="222">
        <f>D539+E539+H539+I539</f>
        <v>121</v>
      </c>
      <c r="D539" s="222">
        <v>0</v>
      </c>
      <c r="E539" s="224">
        <f>F539+G539</f>
        <v>0</v>
      </c>
      <c r="F539" s="240">
        <v>0</v>
      </c>
      <c r="G539" s="222">
        <v>0</v>
      </c>
      <c r="H539" s="222">
        <v>121</v>
      </c>
      <c r="I539" s="223">
        <v>0</v>
      </c>
      <c r="J539" s="222">
        <f>K539+L539+O539+P539</f>
        <v>121</v>
      </c>
      <c r="K539" s="241">
        <v>0</v>
      </c>
      <c r="L539" s="233">
        <f>M539+N539</f>
        <v>0</v>
      </c>
      <c r="M539" s="242">
        <v>0</v>
      </c>
      <c r="N539" s="243">
        <v>0</v>
      </c>
      <c r="O539" s="244">
        <v>121</v>
      </c>
      <c r="P539" s="221">
        <v>0</v>
      </c>
      <c r="Q539" s="370"/>
    </row>
    <row r="540" spans="1:17" ht="75.3">
      <c r="A540" s="98" t="s">
        <v>131</v>
      </c>
      <c r="B540" s="245" t="s">
        <v>799</v>
      </c>
      <c r="C540" s="222">
        <f>D540+E540+H540+I540</f>
        <v>4621.3331099999996</v>
      </c>
      <c r="D540" s="222">
        <v>0</v>
      </c>
      <c r="E540" s="224">
        <f>F540+G540</f>
        <v>0</v>
      </c>
      <c r="F540" s="240">
        <v>0</v>
      </c>
      <c r="G540" s="246">
        <v>0</v>
      </c>
      <c r="H540" s="246">
        <f>1657.911+356.12511</f>
        <v>2014.03611</v>
      </c>
      <c r="I540" s="225">
        <f>2512.27205+95.02495</f>
        <v>2607.297</v>
      </c>
      <c r="J540" s="222">
        <f>K540+L540+O540+P540</f>
        <v>4621.3331099999996</v>
      </c>
      <c r="K540" s="233">
        <v>0</v>
      </c>
      <c r="L540" s="233">
        <f>M540+N540</f>
        <v>0</v>
      </c>
      <c r="M540" s="247">
        <v>0</v>
      </c>
      <c r="N540" s="248">
        <v>0</v>
      </c>
      <c r="O540" s="225">
        <v>2014.03611</v>
      </c>
      <c r="P540" s="225">
        <v>2607.297</v>
      </c>
      <c r="Q540" s="370"/>
    </row>
    <row r="541" spans="1:17" ht="60.25">
      <c r="A541" s="98" t="s">
        <v>145</v>
      </c>
      <c r="B541" s="245" t="s">
        <v>800</v>
      </c>
      <c r="C541" s="191">
        <f>D541+E541+H541+I541</f>
        <v>0</v>
      </c>
      <c r="D541" s="191">
        <v>0</v>
      </c>
      <c r="E541" s="191">
        <f>F541+G541</f>
        <v>0</v>
      </c>
      <c r="F541" s="191">
        <v>0</v>
      </c>
      <c r="G541" s="49">
        <v>0</v>
      </c>
      <c r="H541" s="49">
        <v>0</v>
      </c>
      <c r="I541" s="191">
        <v>0</v>
      </c>
      <c r="J541" s="191">
        <f>K541+L541+P541</f>
        <v>0</v>
      </c>
      <c r="K541" s="191">
        <v>0</v>
      </c>
      <c r="L541" s="191">
        <f>M541+N541+O541</f>
        <v>0</v>
      </c>
      <c r="M541" s="191">
        <v>0</v>
      </c>
      <c r="N541" s="191">
        <v>0</v>
      </c>
      <c r="O541" s="191">
        <v>0</v>
      </c>
      <c r="P541" s="191">
        <v>0</v>
      </c>
      <c r="Q541" s="370"/>
    </row>
    <row r="542" spans="1:17" ht="120.45">
      <c r="A542" s="98" t="s">
        <v>34</v>
      </c>
      <c r="B542" s="114" t="s">
        <v>801</v>
      </c>
      <c r="C542" s="124">
        <f>D542+E542+H542</f>
        <v>200</v>
      </c>
      <c r="D542" s="124">
        <v>0</v>
      </c>
      <c r="E542" s="124">
        <f>F542+G542</f>
        <v>0</v>
      </c>
      <c r="F542" s="124">
        <v>0</v>
      </c>
      <c r="G542" s="124">
        <v>0</v>
      </c>
      <c r="H542" s="249">
        <v>200</v>
      </c>
      <c r="I542" s="124">
        <v>0</v>
      </c>
      <c r="J542" s="124">
        <f>K542+L542+O542</f>
        <v>200</v>
      </c>
      <c r="K542" s="124">
        <v>0</v>
      </c>
      <c r="L542" s="124">
        <v>0</v>
      </c>
      <c r="M542" s="124">
        <v>0</v>
      </c>
      <c r="N542" s="124">
        <v>0</v>
      </c>
      <c r="O542" s="249">
        <v>200</v>
      </c>
      <c r="P542" s="124">
        <v>0</v>
      </c>
      <c r="Q542" s="114" t="s">
        <v>802</v>
      </c>
    </row>
    <row r="543" spans="1:17">
      <c r="A543" s="367" t="s">
        <v>724</v>
      </c>
      <c r="B543" s="367"/>
      <c r="C543" s="124">
        <f t="shared" ref="C543:P543" si="65">C536</f>
        <v>8985.1331099999989</v>
      </c>
      <c r="D543" s="124">
        <f t="shared" si="65"/>
        <v>0</v>
      </c>
      <c r="E543" s="124">
        <f t="shared" si="65"/>
        <v>2292</v>
      </c>
      <c r="F543" s="124">
        <f t="shared" si="65"/>
        <v>0</v>
      </c>
      <c r="G543" s="124">
        <f t="shared" si="65"/>
        <v>2292</v>
      </c>
      <c r="H543" s="124">
        <f t="shared" si="65"/>
        <v>4085.8361100000002</v>
      </c>
      <c r="I543" s="124">
        <f t="shared" si="65"/>
        <v>2607.297</v>
      </c>
      <c r="J543" s="124">
        <f t="shared" si="65"/>
        <v>8985.1331099999989</v>
      </c>
      <c r="K543" s="124">
        <f t="shared" si="65"/>
        <v>0</v>
      </c>
      <c r="L543" s="124">
        <f t="shared" si="65"/>
        <v>2292</v>
      </c>
      <c r="M543" s="124">
        <f t="shared" si="65"/>
        <v>0</v>
      </c>
      <c r="N543" s="124">
        <f t="shared" si="65"/>
        <v>2292</v>
      </c>
      <c r="O543" s="124">
        <f t="shared" si="65"/>
        <v>4085.8361100000002</v>
      </c>
      <c r="P543" s="124">
        <f t="shared" si="65"/>
        <v>2607.297</v>
      </c>
      <c r="Q543" s="40"/>
    </row>
    <row r="544" spans="1:17">
      <c r="A544" s="82"/>
      <c r="B544" s="40"/>
      <c r="C544" s="40"/>
      <c r="D544" s="40"/>
      <c r="E544" s="40"/>
      <c r="F544" s="40"/>
      <c r="G544" s="40"/>
      <c r="H544" s="40"/>
      <c r="I544" s="40"/>
      <c r="J544" s="40"/>
      <c r="K544" s="40"/>
      <c r="L544" s="40"/>
      <c r="M544" s="40"/>
      <c r="N544" s="40"/>
      <c r="O544" s="40"/>
      <c r="P544" s="40"/>
      <c r="Q544" s="40"/>
    </row>
    <row r="545" spans="1:17" ht="15.75" customHeight="1">
      <c r="A545" s="82"/>
      <c r="B545" s="13" t="s">
        <v>803</v>
      </c>
      <c r="C545" s="13"/>
      <c r="D545" s="13"/>
      <c r="E545" s="13"/>
      <c r="F545" s="13"/>
      <c r="G545" s="13"/>
      <c r="H545" s="13"/>
      <c r="I545" s="13"/>
      <c r="J545" s="13"/>
      <c r="K545" s="13"/>
      <c r="L545" s="13"/>
      <c r="M545" s="13"/>
      <c r="N545" s="13"/>
      <c r="O545" s="13"/>
      <c r="P545" s="13"/>
      <c r="Q545" s="40"/>
    </row>
    <row r="546" spans="1:17" ht="15.75" customHeight="1">
      <c r="A546" s="369" t="s">
        <v>56</v>
      </c>
      <c r="B546" s="370" t="s">
        <v>804</v>
      </c>
      <c r="C546" s="124">
        <f t="shared" ref="C546:C551" si="66">D546+H546+I546</f>
        <v>5701.5999999999995</v>
      </c>
      <c r="D546" s="250">
        <v>0</v>
      </c>
      <c r="E546" s="251">
        <f t="shared" ref="E546:E552" si="67">F546+G546</f>
        <v>0</v>
      </c>
      <c r="F546" s="252">
        <v>0</v>
      </c>
      <c r="G546" s="253">
        <v>0</v>
      </c>
      <c r="H546" s="253">
        <f>804.96</f>
        <v>804.96</v>
      </c>
      <c r="I546" s="251">
        <f>5970.74637-1074.10637</f>
        <v>4896.6399999999994</v>
      </c>
      <c r="J546" s="254">
        <f t="shared" ref="J546:J552" si="68">K546+L546+O546+P546</f>
        <v>5701.5999999999995</v>
      </c>
      <c r="K546" s="233">
        <v>0</v>
      </c>
      <c r="L546" s="235">
        <f t="shared" ref="L546:L552" si="69">M546+N546</f>
        <v>0</v>
      </c>
      <c r="M546" s="233">
        <v>0</v>
      </c>
      <c r="N546" s="235">
        <v>0</v>
      </c>
      <c r="O546" s="253">
        <f>804.96</f>
        <v>804.96</v>
      </c>
      <c r="P546" s="251">
        <f>5970.74637-1074.10637</f>
        <v>4896.6399999999994</v>
      </c>
      <c r="Q546" s="370" t="s">
        <v>805</v>
      </c>
    </row>
    <row r="547" spans="1:17">
      <c r="A547" s="369"/>
      <c r="B547" s="370"/>
      <c r="C547" s="124">
        <f t="shared" si="66"/>
        <v>11236.004999999999</v>
      </c>
      <c r="D547" s="255">
        <v>0</v>
      </c>
      <c r="E547" s="251">
        <f t="shared" si="67"/>
        <v>0</v>
      </c>
      <c r="F547" s="256">
        <v>0</v>
      </c>
      <c r="G547" s="251">
        <v>0</v>
      </c>
      <c r="H547" s="257">
        <f>1542.84+6.49-40</f>
        <v>1509.33</v>
      </c>
      <c r="I547" s="258">
        <f>10731.75124-1005.07624</f>
        <v>9726.6749999999993</v>
      </c>
      <c r="J547" s="254">
        <f t="shared" si="68"/>
        <v>11236.004999999999</v>
      </c>
      <c r="K547" s="233">
        <v>0</v>
      </c>
      <c r="L547" s="235">
        <f t="shared" si="69"/>
        <v>0</v>
      </c>
      <c r="M547" s="259">
        <v>0</v>
      </c>
      <c r="N547" s="260">
        <v>0</v>
      </c>
      <c r="O547" s="257">
        <f>1542.84+6.49-40</f>
        <v>1509.33</v>
      </c>
      <c r="P547" s="258">
        <f>10731.75124-1005.07624</f>
        <v>9726.6749999999993</v>
      </c>
      <c r="Q547" s="370"/>
    </row>
    <row r="548" spans="1:17" ht="130.6" customHeight="1">
      <c r="A548" s="369"/>
      <c r="B548" s="370"/>
      <c r="C548" s="124">
        <f t="shared" si="66"/>
        <v>6997.4830000000002</v>
      </c>
      <c r="D548" s="255">
        <v>0</v>
      </c>
      <c r="E548" s="251">
        <f t="shared" si="67"/>
        <v>0</v>
      </c>
      <c r="F548" s="261">
        <v>0</v>
      </c>
      <c r="G548" s="255">
        <v>0</v>
      </c>
      <c r="H548" s="251">
        <f>995.02</f>
        <v>995.02</v>
      </c>
      <c r="I548" s="258">
        <f>5736.14931+266.31369</f>
        <v>6002.4629999999997</v>
      </c>
      <c r="J548" s="254">
        <f t="shared" si="68"/>
        <v>6997.4830000000002</v>
      </c>
      <c r="K548" s="233">
        <v>0</v>
      </c>
      <c r="L548" s="235">
        <f t="shared" si="69"/>
        <v>0</v>
      </c>
      <c r="M548" s="262">
        <v>0</v>
      </c>
      <c r="N548" s="263">
        <v>0</v>
      </c>
      <c r="O548" s="251">
        <f>995.02</f>
        <v>995.02</v>
      </c>
      <c r="P548" s="258">
        <f>5736.14931+266.31369</f>
        <v>6002.4629999999997</v>
      </c>
      <c r="Q548" s="370"/>
    </row>
    <row r="549" spans="1:17" ht="15.75" customHeight="1">
      <c r="A549" s="369" t="s">
        <v>59</v>
      </c>
      <c r="B549" s="370" t="s">
        <v>806</v>
      </c>
      <c r="C549" s="124">
        <f t="shared" si="66"/>
        <v>54</v>
      </c>
      <c r="D549" s="255">
        <v>0</v>
      </c>
      <c r="E549" s="251">
        <f t="shared" si="67"/>
        <v>0</v>
      </c>
      <c r="F549" s="252">
        <v>0</v>
      </c>
      <c r="G549" s="254">
        <v>0</v>
      </c>
      <c r="H549" s="254">
        <v>54</v>
      </c>
      <c r="I549" s="253">
        <v>0</v>
      </c>
      <c r="J549" s="254">
        <f t="shared" si="68"/>
        <v>54</v>
      </c>
      <c r="K549" s="233">
        <v>0</v>
      </c>
      <c r="L549" s="235">
        <f t="shared" si="69"/>
        <v>0</v>
      </c>
      <c r="M549" s="264">
        <v>0</v>
      </c>
      <c r="N549" s="265">
        <v>0</v>
      </c>
      <c r="O549" s="253">
        <v>54</v>
      </c>
      <c r="P549" s="253">
        <v>0</v>
      </c>
      <c r="Q549" s="370" t="s">
        <v>807</v>
      </c>
    </row>
    <row r="550" spans="1:17">
      <c r="A550" s="369"/>
      <c r="B550" s="370"/>
      <c r="C550" s="124">
        <f t="shared" si="66"/>
        <v>54</v>
      </c>
      <c r="D550" s="255">
        <v>0</v>
      </c>
      <c r="E550" s="251">
        <f t="shared" si="67"/>
        <v>0</v>
      </c>
      <c r="F550" s="252">
        <v>0</v>
      </c>
      <c r="G550" s="254">
        <v>0</v>
      </c>
      <c r="H550" s="254">
        <v>54</v>
      </c>
      <c r="I550" s="253">
        <v>0</v>
      </c>
      <c r="J550" s="254">
        <f t="shared" si="68"/>
        <v>54</v>
      </c>
      <c r="K550" s="233">
        <v>0</v>
      </c>
      <c r="L550" s="235">
        <f t="shared" si="69"/>
        <v>0</v>
      </c>
      <c r="M550" s="259">
        <v>0</v>
      </c>
      <c r="N550" s="260">
        <v>0</v>
      </c>
      <c r="O550" s="255">
        <v>54</v>
      </c>
      <c r="P550" s="251">
        <v>0</v>
      </c>
      <c r="Q550" s="370"/>
    </row>
    <row r="551" spans="1:17" ht="157.6" customHeight="1">
      <c r="A551" s="369"/>
      <c r="B551" s="370"/>
      <c r="C551" s="124">
        <f t="shared" si="66"/>
        <v>54</v>
      </c>
      <c r="D551" s="250">
        <v>0</v>
      </c>
      <c r="E551" s="251">
        <f t="shared" si="67"/>
        <v>0</v>
      </c>
      <c r="F551" s="252">
        <v>0</v>
      </c>
      <c r="G551" s="254">
        <v>0</v>
      </c>
      <c r="H551" s="254">
        <v>54</v>
      </c>
      <c r="I551" s="253">
        <v>0</v>
      </c>
      <c r="J551" s="254">
        <f t="shared" si="68"/>
        <v>54</v>
      </c>
      <c r="K551" s="233">
        <v>0</v>
      </c>
      <c r="L551" s="235">
        <f t="shared" si="69"/>
        <v>0</v>
      </c>
      <c r="M551" s="266">
        <v>0</v>
      </c>
      <c r="N551" s="267">
        <v>0</v>
      </c>
      <c r="O551" s="250">
        <v>54</v>
      </c>
      <c r="P551" s="250">
        <v>0</v>
      </c>
      <c r="Q551" s="370"/>
    </row>
    <row r="552" spans="1:17" ht="75.3">
      <c r="A552" s="82" t="s">
        <v>61</v>
      </c>
      <c r="B552" s="245" t="s">
        <v>808</v>
      </c>
      <c r="C552" s="251">
        <f>D552+E552+H552+I552</f>
        <v>220</v>
      </c>
      <c r="D552" s="268">
        <v>0</v>
      </c>
      <c r="E552" s="251">
        <f t="shared" si="67"/>
        <v>0</v>
      </c>
      <c r="F552" s="256">
        <v>0</v>
      </c>
      <c r="G552" s="255">
        <v>0</v>
      </c>
      <c r="H552" s="255">
        <v>220</v>
      </c>
      <c r="I552" s="255">
        <v>0</v>
      </c>
      <c r="J552" s="254">
        <f t="shared" si="68"/>
        <v>220</v>
      </c>
      <c r="K552" s="233">
        <v>0</v>
      </c>
      <c r="L552" s="235">
        <f t="shared" si="69"/>
        <v>0</v>
      </c>
      <c r="M552" s="234">
        <v>0</v>
      </c>
      <c r="N552" s="269">
        <v>0</v>
      </c>
      <c r="O552" s="270">
        <v>220</v>
      </c>
      <c r="P552" s="271">
        <v>0</v>
      </c>
      <c r="Q552" s="43" t="s">
        <v>809</v>
      </c>
    </row>
    <row r="553" spans="1:17">
      <c r="A553" s="367" t="s">
        <v>765</v>
      </c>
      <c r="B553" s="367"/>
      <c r="C553" s="124">
        <f t="shared" ref="C553:P553" si="70">C546+C547+C548+C549+C550+C551+C552</f>
        <v>24317.088</v>
      </c>
      <c r="D553" s="124">
        <f t="shared" si="70"/>
        <v>0</v>
      </c>
      <c r="E553" s="124">
        <f t="shared" si="70"/>
        <v>0</v>
      </c>
      <c r="F553" s="124">
        <f t="shared" si="70"/>
        <v>0</v>
      </c>
      <c r="G553" s="124">
        <f t="shared" si="70"/>
        <v>0</v>
      </c>
      <c r="H553" s="124">
        <f t="shared" si="70"/>
        <v>3691.31</v>
      </c>
      <c r="I553" s="124">
        <f t="shared" si="70"/>
        <v>20625.777999999998</v>
      </c>
      <c r="J553" s="124">
        <f t="shared" si="70"/>
        <v>24317.088</v>
      </c>
      <c r="K553" s="124">
        <f t="shared" si="70"/>
        <v>0</v>
      </c>
      <c r="L553" s="124">
        <f t="shared" si="70"/>
        <v>0</v>
      </c>
      <c r="M553" s="124">
        <f t="shared" si="70"/>
        <v>0</v>
      </c>
      <c r="N553" s="124">
        <f t="shared" si="70"/>
        <v>0</v>
      </c>
      <c r="O553" s="124">
        <f t="shared" si="70"/>
        <v>3691.31</v>
      </c>
      <c r="P553" s="124">
        <f t="shared" si="70"/>
        <v>20625.777999999998</v>
      </c>
      <c r="Q553" s="114"/>
    </row>
    <row r="554" spans="1:17">
      <c r="A554" s="367" t="s">
        <v>609</v>
      </c>
      <c r="B554" s="367"/>
      <c r="C554" s="124">
        <f t="shared" ref="C554:J554" si="71">C553+C543</f>
        <v>33302.221109999999</v>
      </c>
      <c r="D554" s="124">
        <f t="shared" si="71"/>
        <v>0</v>
      </c>
      <c r="E554" s="124">
        <f t="shared" si="71"/>
        <v>2292</v>
      </c>
      <c r="F554" s="124">
        <f t="shared" si="71"/>
        <v>0</v>
      </c>
      <c r="G554" s="124">
        <f t="shared" si="71"/>
        <v>2292</v>
      </c>
      <c r="H554" s="124">
        <f t="shared" si="71"/>
        <v>7777.1461099999997</v>
      </c>
      <c r="I554" s="124">
        <f t="shared" si="71"/>
        <v>23233.074999999997</v>
      </c>
      <c r="J554" s="124">
        <f t="shared" si="71"/>
        <v>33302.221109999999</v>
      </c>
      <c r="K554" s="124">
        <v>0</v>
      </c>
      <c r="L554" s="124">
        <f>L553+L543</f>
        <v>2292</v>
      </c>
      <c r="M554" s="124">
        <f>M553+M543</f>
        <v>0</v>
      </c>
      <c r="N554" s="124">
        <f>N553+N543</f>
        <v>2292</v>
      </c>
      <c r="O554" s="124">
        <f>O553+O543</f>
        <v>7777.1461099999997</v>
      </c>
      <c r="P554" s="124">
        <f>P553+P543</f>
        <v>23233.074999999997</v>
      </c>
      <c r="Q554" s="114"/>
    </row>
    <row r="555" spans="1:17">
      <c r="A555" s="82"/>
      <c r="B555" s="40"/>
      <c r="C555" s="40"/>
      <c r="D555" s="40"/>
      <c r="E555" s="40"/>
      <c r="F555" s="40"/>
      <c r="G555" s="40"/>
      <c r="H555" s="40"/>
      <c r="I555" s="40"/>
      <c r="J555" s="40"/>
      <c r="K555" s="40"/>
      <c r="L555" s="40"/>
      <c r="M555" s="40"/>
      <c r="N555" s="40"/>
      <c r="O555" s="40"/>
      <c r="P555" s="40"/>
      <c r="Q555" s="40"/>
    </row>
    <row r="556" spans="1:17" ht="15.75" customHeight="1">
      <c r="A556" s="82"/>
      <c r="B556" s="13" t="s">
        <v>810</v>
      </c>
      <c r="C556" s="13"/>
      <c r="D556" s="13"/>
      <c r="E556" s="13"/>
      <c r="F556" s="13"/>
      <c r="G556" s="13"/>
      <c r="H556" s="13"/>
      <c r="I556" s="13"/>
      <c r="J556" s="13"/>
      <c r="K556" s="13"/>
      <c r="L556" s="13"/>
      <c r="M556" s="13"/>
      <c r="N556" s="13"/>
      <c r="O556" s="13"/>
      <c r="P556" s="13"/>
      <c r="Q556" s="40"/>
    </row>
    <row r="557" spans="1:17" ht="15.75" customHeight="1">
      <c r="A557" s="82"/>
      <c r="B557" s="374" t="s">
        <v>811</v>
      </c>
      <c r="C557" s="374"/>
      <c r="D557" s="374"/>
      <c r="E557" s="374"/>
      <c r="F557" s="374"/>
      <c r="G557" s="374"/>
      <c r="H557" s="374"/>
      <c r="I557" s="374"/>
      <c r="J557" s="374"/>
      <c r="K557" s="374"/>
      <c r="L557" s="374"/>
      <c r="M557" s="374"/>
      <c r="N557" s="374"/>
      <c r="O557" s="374"/>
      <c r="P557" s="374"/>
      <c r="Q557" s="40"/>
    </row>
    <row r="558" spans="1:17" ht="15.75" customHeight="1">
      <c r="A558" s="369" t="s">
        <v>124</v>
      </c>
      <c r="B558" s="11" t="s">
        <v>812</v>
      </c>
      <c r="C558" s="375">
        <f>D558+E558+H558+I558</f>
        <v>862.75700000000006</v>
      </c>
      <c r="D558" s="124">
        <v>0</v>
      </c>
      <c r="E558" s="272">
        <f>F558+G558</f>
        <v>380</v>
      </c>
      <c r="F558" s="124">
        <v>0</v>
      </c>
      <c r="G558" s="273">
        <f t="shared" ref="G558:P558" si="72">G559+G560+G561+G562</f>
        <v>380</v>
      </c>
      <c r="H558" s="273">
        <f t="shared" si="72"/>
        <v>357.75700000000001</v>
      </c>
      <c r="I558" s="273">
        <f t="shared" si="72"/>
        <v>125</v>
      </c>
      <c r="J558" s="273">
        <f t="shared" si="72"/>
        <v>862.75700000000006</v>
      </c>
      <c r="K558" s="273">
        <f t="shared" si="72"/>
        <v>0</v>
      </c>
      <c r="L558" s="273">
        <f t="shared" si="72"/>
        <v>380</v>
      </c>
      <c r="M558" s="273">
        <f t="shared" si="72"/>
        <v>0</v>
      </c>
      <c r="N558" s="273">
        <f t="shared" si="72"/>
        <v>380</v>
      </c>
      <c r="O558" s="273">
        <f t="shared" si="72"/>
        <v>357.75700000000001</v>
      </c>
      <c r="P558" s="273">
        <f t="shared" si="72"/>
        <v>125</v>
      </c>
      <c r="Q558" s="11" t="s">
        <v>813</v>
      </c>
    </row>
    <row r="559" spans="1:17">
      <c r="A559" s="369"/>
      <c r="B559" s="11"/>
      <c r="C559" s="375"/>
      <c r="D559" s="117">
        <v>0</v>
      </c>
      <c r="E559" s="272">
        <f>F559+G559</f>
        <v>260.95999999999998</v>
      </c>
      <c r="F559" s="117">
        <v>0</v>
      </c>
      <c r="G559" s="274">
        <f>215.04+45.92</f>
        <v>260.95999999999998</v>
      </c>
      <c r="H559" s="275">
        <f>239.857-15-17.245</f>
        <v>207.61199999999999</v>
      </c>
      <c r="I559" s="276">
        <v>67</v>
      </c>
      <c r="J559" s="277">
        <f>K559+L559+O559+P559</f>
        <v>535.572</v>
      </c>
      <c r="K559" s="278">
        <v>0</v>
      </c>
      <c r="L559" s="276">
        <f>M559+N559</f>
        <v>260.95999999999998</v>
      </c>
      <c r="M559" s="279">
        <v>0</v>
      </c>
      <c r="N559" s="274">
        <f>215.04+45.92</f>
        <v>260.95999999999998</v>
      </c>
      <c r="O559" s="275">
        <f>239.857-15-17.245</f>
        <v>207.61199999999999</v>
      </c>
      <c r="P559" s="280">
        <v>67</v>
      </c>
      <c r="Q559" s="11"/>
    </row>
    <row r="560" spans="1:17">
      <c r="A560" s="369"/>
      <c r="B560" s="11"/>
      <c r="C560" s="375"/>
      <c r="D560" s="117">
        <v>0</v>
      </c>
      <c r="E560" s="272">
        <f>F560+G560</f>
        <v>119.04</v>
      </c>
      <c r="F560" s="117">
        <v>0</v>
      </c>
      <c r="G560" s="207">
        <f>164.96-45.92</f>
        <v>119.04</v>
      </c>
      <c r="H560" s="207">
        <f>98.545-5</f>
        <v>93.545000000000002</v>
      </c>
      <c r="I560" s="281">
        <v>58</v>
      </c>
      <c r="J560" s="282">
        <f>K560+L560+O560+P560</f>
        <v>270.58500000000004</v>
      </c>
      <c r="K560" s="283">
        <v>0</v>
      </c>
      <c r="L560" s="284">
        <f>M560+N560</f>
        <v>119.04</v>
      </c>
      <c r="M560" s="285">
        <v>0</v>
      </c>
      <c r="N560" s="207">
        <f>164.96-45.92</f>
        <v>119.04</v>
      </c>
      <c r="O560" s="207">
        <f>98.545-5</f>
        <v>93.545000000000002</v>
      </c>
      <c r="P560" s="282">
        <v>58</v>
      </c>
      <c r="Q560" s="11"/>
    </row>
    <row r="561" spans="1:17">
      <c r="A561" s="369"/>
      <c r="B561" s="11"/>
      <c r="C561" s="375"/>
      <c r="D561" s="117">
        <v>0</v>
      </c>
      <c r="E561" s="272">
        <f>F561+G561</f>
        <v>0</v>
      </c>
      <c r="F561" s="117">
        <v>0</v>
      </c>
      <c r="G561" s="200"/>
      <c r="H561" s="200">
        <v>30.6</v>
      </c>
      <c r="I561" s="200"/>
      <c r="J561" s="282">
        <f>K561+L561+O561+P561</f>
        <v>30.6</v>
      </c>
      <c r="K561" s="200">
        <v>0</v>
      </c>
      <c r="L561" s="200">
        <v>0</v>
      </c>
      <c r="M561" s="61">
        <v>0</v>
      </c>
      <c r="N561" s="200">
        <v>0</v>
      </c>
      <c r="O561" s="200">
        <v>30.6</v>
      </c>
      <c r="P561" s="200">
        <v>0</v>
      </c>
      <c r="Q561" s="11"/>
    </row>
    <row r="562" spans="1:17" ht="125.05" customHeight="1">
      <c r="A562" s="369"/>
      <c r="B562" s="11"/>
      <c r="C562" s="375"/>
      <c r="D562" s="286">
        <v>0</v>
      </c>
      <c r="E562" s="272">
        <f>F562+G562</f>
        <v>0</v>
      </c>
      <c r="F562" s="286">
        <v>0</v>
      </c>
      <c r="G562" s="200">
        <v>0</v>
      </c>
      <c r="H562" s="200">
        <v>26</v>
      </c>
      <c r="I562" s="287">
        <v>0</v>
      </c>
      <c r="J562" s="200">
        <f>K562+L562+O562+P562</f>
        <v>26</v>
      </c>
      <c r="K562" s="288">
        <v>0</v>
      </c>
      <c r="L562" s="200">
        <v>0</v>
      </c>
      <c r="M562" s="61">
        <v>0</v>
      </c>
      <c r="N562" s="200">
        <v>0</v>
      </c>
      <c r="O562" s="200">
        <v>26</v>
      </c>
      <c r="P562" s="200">
        <v>0</v>
      </c>
      <c r="Q562" s="11"/>
    </row>
    <row r="563" spans="1:17" ht="136.15" customHeight="1">
      <c r="A563" s="289" t="s">
        <v>145</v>
      </c>
      <c r="B563" s="114" t="s">
        <v>814</v>
      </c>
      <c r="C563" s="200">
        <v>20</v>
      </c>
      <c r="D563" s="200">
        <v>0</v>
      </c>
      <c r="E563" s="200">
        <v>0</v>
      </c>
      <c r="F563" s="200">
        <v>0</v>
      </c>
      <c r="G563" s="200">
        <v>0</v>
      </c>
      <c r="H563" s="200">
        <v>20</v>
      </c>
      <c r="I563" s="200">
        <v>0</v>
      </c>
      <c r="J563" s="200">
        <v>20</v>
      </c>
      <c r="K563" s="200">
        <v>0</v>
      </c>
      <c r="L563" s="200">
        <v>0</v>
      </c>
      <c r="M563" s="200">
        <v>0</v>
      </c>
      <c r="N563" s="200">
        <v>0</v>
      </c>
      <c r="O563" s="200">
        <v>20</v>
      </c>
      <c r="P563" s="200">
        <v>0</v>
      </c>
      <c r="Q563" s="39" t="s">
        <v>815</v>
      </c>
    </row>
    <row r="564" spans="1:17" ht="135.5">
      <c r="A564" s="289" t="s">
        <v>34</v>
      </c>
      <c r="B564" s="203" t="s">
        <v>816</v>
      </c>
      <c r="C564" s="290">
        <f>D564+E564+H564+I564</f>
        <v>717.08100000000002</v>
      </c>
      <c r="D564" s="278">
        <v>0</v>
      </c>
      <c r="E564" s="291">
        <f>F564+G564</f>
        <v>717.08100000000002</v>
      </c>
      <c r="F564" s="292">
        <v>0</v>
      </c>
      <c r="G564" s="291">
        <v>717.08100000000002</v>
      </c>
      <c r="H564" s="293">
        <v>0</v>
      </c>
      <c r="I564" s="294">
        <v>0</v>
      </c>
      <c r="J564" s="290">
        <f>K564+L564+O564+P564</f>
        <v>717.08100000000002</v>
      </c>
      <c r="K564" s="278">
        <v>0</v>
      </c>
      <c r="L564" s="291">
        <f>M564+N564</f>
        <v>717.08100000000002</v>
      </c>
      <c r="M564" s="292">
        <v>0</v>
      </c>
      <c r="N564" s="291">
        <v>717.08100000000002</v>
      </c>
      <c r="O564" s="293">
        <v>0</v>
      </c>
      <c r="P564" s="294">
        <v>0</v>
      </c>
      <c r="Q564" s="39" t="s">
        <v>817</v>
      </c>
    </row>
    <row r="565" spans="1:17">
      <c r="A565" s="367" t="s">
        <v>724</v>
      </c>
      <c r="B565" s="367"/>
      <c r="C565" s="295">
        <f t="shared" ref="C565:P565" si="73">C558+C563+C564</f>
        <v>1599.8380000000002</v>
      </c>
      <c r="D565" s="295">
        <f t="shared" si="73"/>
        <v>0</v>
      </c>
      <c r="E565" s="295">
        <f t="shared" si="73"/>
        <v>1097.0810000000001</v>
      </c>
      <c r="F565" s="295">
        <f t="shared" si="73"/>
        <v>0</v>
      </c>
      <c r="G565" s="295">
        <f t="shared" si="73"/>
        <v>1097.0810000000001</v>
      </c>
      <c r="H565" s="295">
        <f t="shared" si="73"/>
        <v>377.75700000000001</v>
      </c>
      <c r="I565" s="295">
        <f t="shared" si="73"/>
        <v>125</v>
      </c>
      <c r="J565" s="295">
        <f t="shared" si="73"/>
        <v>1599.8380000000002</v>
      </c>
      <c r="K565" s="295">
        <f t="shared" si="73"/>
        <v>0</v>
      </c>
      <c r="L565" s="295">
        <f t="shared" si="73"/>
        <v>1097.0810000000001</v>
      </c>
      <c r="M565" s="295">
        <f t="shared" si="73"/>
        <v>0</v>
      </c>
      <c r="N565" s="295">
        <f t="shared" si="73"/>
        <v>1097.0810000000001</v>
      </c>
      <c r="O565" s="295">
        <f t="shared" si="73"/>
        <v>377.75700000000001</v>
      </c>
      <c r="P565" s="295">
        <f t="shared" si="73"/>
        <v>125</v>
      </c>
      <c r="Q565" s="40"/>
    </row>
    <row r="566" spans="1:17">
      <c r="A566" s="82"/>
      <c r="B566" s="40"/>
      <c r="C566" s="40"/>
      <c r="D566" s="40"/>
      <c r="E566" s="40"/>
      <c r="F566" s="40"/>
      <c r="G566" s="40"/>
      <c r="H566" s="40"/>
      <c r="I566" s="40"/>
      <c r="J566" s="40"/>
      <c r="K566" s="40"/>
      <c r="L566" s="40"/>
      <c r="M566" s="40"/>
      <c r="N566" s="40"/>
      <c r="O566" s="40"/>
      <c r="P566" s="40"/>
      <c r="Q566" s="40"/>
    </row>
    <row r="567" spans="1:17" ht="15.75" customHeight="1">
      <c r="A567" s="82"/>
      <c r="B567" s="374" t="s">
        <v>818</v>
      </c>
      <c r="C567" s="374"/>
      <c r="D567" s="374"/>
      <c r="E567" s="374"/>
      <c r="F567" s="374"/>
      <c r="G567" s="374"/>
      <c r="H567" s="374"/>
      <c r="I567" s="374"/>
      <c r="J567" s="374"/>
      <c r="K567" s="374"/>
      <c r="L567" s="374"/>
      <c r="M567" s="374"/>
      <c r="N567" s="374"/>
      <c r="O567" s="374"/>
      <c r="P567" s="374"/>
      <c r="Q567" s="40"/>
    </row>
    <row r="568" spans="1:17" ht="105.55" customHeight="1">
      <c r="A568" s="289" t="s">
        <v>56</v>
      </c>
      <c r="B568" s="200" t="s">
        <v>819</v>
      </c>
      <c r="C568" s="296">
        <f>D568+H568+I568</f>
        <v>97.29</v>
      </c>
      <c r="D568" s="296">
        <v>0</v>
      </c>
      <c r="E568" s="296">
        <f>F568+G568</f>
        <v>0</v>
      </c>
      <c r="F568" s="296">
        <v>0</v>
      </c>
      <c r="G568" s="296">
        <v>0</v>
      </c>
      <c r="H568" s="296">
        <v>97.29</v>
      </c>
      <c r="I568" s="296">
        <v>0</v>
      </c>
      <c r="J568" s="296">
        <f>K568+O568+P568</f>
        <v>97.29</v>
      </c>
      <c r="K568" s="296">
        <v>0</v>
      </c>
      <c r="L568" s="296">
        <f>M568+N568</f>
        <v>0</v>
      </c>
      <c r="M568" s="296">
        <v>0</v>
      </c>
      <c r="N568" s="296">
        <v>0</v>
      </c>
      <c r="O568" s="296">
        <v>97.29</v>
      </c>
      <c r="P568" s="296">
        <v>0</v>
      </c>
      <c r="Q568" s="39" t="s">
        <v>820</v>
      </c>
    </row>
    <row r="569" spans="1:17" ht="240.9">
      <c r="A569" s="82" t="s">
        <v>59</v>
      </c>
      <c r="B569" s="200" t="s">
        <v>821</v>
      </c>
      <c r="C569" s="296">
        <f>D569+H569+I569</f>
        <v>52.2</v>
      </c>
      <c r="D569" s="296">
        <v>0</v>
      </c>
      <c r="E569" s="296">
        <f>F569+G569</f>
        <v>0</v>
      </c>
      <c r="F569" s="296">
        <v>0</v>
      </c>
      <c r="G569" s="296">
        <v>0</v>
      </c>
      <c r="H569" s="296">
        <v>52.2</v>
      </c>
      <c r="I569" s="296">
        <v>0</v>
      </c>
      <c r="J569" s="296">
        <f>K569+O569+P569</f>
        <v>52.2</v>
      </c>
      <c r="K569" s="296">
        <v>0</v>
      </c>
      <c r="L569" s="296">
        <f>M569+N569</f>
        <v>0</v>
      </c>
      <c r="M569" s="296">
        <v>0</v>
      </c>
      <c r="N569" s="296">
        <v>0</v>
      </c>
      <c r="O569" s="296">
        <v>52.2</v>
      </c>
      <c r="P569" s="296">
        <v>0</v>
      </c>
      <c r="Q569" s="39" t="s">
        <v>822</v>
      </c>
    </row>
    <row r="570" spans="1:17">
      <c r="A570" s="367" t="s">
        <v>765</v>
      </c>
      <c r="B570" s="367"/>
      <c r="C570" s="99">
        <f t="shared" ref="C570:P570" si="74">C568+C569</f>
        <v>149.49</v>
      </c>
      <c r="D570" s="99">
        <f t="shared" si="74"/>
        <v>0</v>
      </c>
      <c r="E570" s="99">
        <f t="shared" si="74"/>
        <v>0</v>
      </c>
      <c r="F570" s="99">
        <f t="shared" si="74"/>
        <v>0</v>
      </c>
      <c r="G570" s="99">
        <f t="shared" si="74"/>
        <v>0</v>
      </c>
      <c r="H570" s="99">
        <f t="shared" si="74"/>
        <v>149.49</v>
      </c>
      <c r="I570" s="99">
        <f t="shared" si="74"/>
        <v>0</v>
      </c>
      <c r="J570" s="99">
        <f t="shared" si="74"/>
        <v>149.49</v>
      </c>
      <c r="K570" s="99">
        <f t="shared" si="74"/>
        <v>0</v>
      </c>
      <c r="L570" s="99">
        <f t="shared" si="74"/>
        <v>0</v>
      </c>
      <c r="M570" s="99">
        <f t="shared" si="74"/>
        <v>0</v>
      </c>
      <c r="N570" s="99">
        <f t="shared" si="74"/>
        <v>0</v>
      </c>
      <c r="O570" s="99">
        <f t="shared" si="74"/>
        <v>149.49</v>
      </c>
      <c r="P570" s="99">
        <f t="shared" si="74"/>
        <v>0</v>
      </c>
      <c r="Q570" s="40"/>
    </row>
    <row r="571" spans="1:17">
      <c r="A571" s="82"/>
      <c r="B571" s="40"/>
      <c r="C571" s="40"/>
      <c r="D571" s="40"/>
      <c r="E571" s="40"/>
      <c r="F571" s="40"/>
      <c r="G571" s="40"/>
      <c r="H571" s="40"/>
      <c r="I571" s="40"/>
      <c r="J571" s="297"/>
      <c r="K571" s="297"/>
      <c r="L571" s="297"/>
      <c r="M571" s="297"/>
      <c r="N571" s="297"/>
      <c r="O571" s="297"/>
      <c r="P571" s="297"/>
      <c r="Q571" s="40"/>
    </row>
    <row r="572" spans="1:17" ht="15.75" customHeight="1">
      <c r="A572" s="82"/>
      <c r="B572" s="374" t="s">
        <v>823</v>
      </c>
      <c r="C572" s="374"/>
      <c r="D572" s="374"/>
      <c r="E572" s="374"/>
      <c r="F572" s="374"/>
      <c r="G572" s="374"/>
      <c r="H572" s="374"/>
      <c r="I572" s="374"/>
      <c r="J572" s="374"/>
      <c r="K572" s="374"/>
      <c r="L572" s="374"/>
      <c r="M572" s="374"/>
      <c r="N572" s="374"/>
      <c r="O572" s="374"/>
      <c r="P572" s="374"/>
      <c r="Q572" s="40"/>
    </row>
    <row r="573" spans="1:17" ht="78.75" customHeight="1">
      <c r="A573" s="289" t="s">
        <v>65</v>
      </c>
      <c r="B573" s="39" t="s">
        <v>824</v>
      </c>
      <c r="C573" s="298">
        <f t="shared" ref="C573:C579" si="75">D573+E573+H573+I573</f>
        <v>2637.4876999999997</v>
      </c>
      <c r="D573" s="241">
        <v>0</v>
      </c>
      <c r="E573" s="298">
        <f t="shared" ref="E573:E579" si="76">F573+G573</f>
        <v>0</v>
      </c>
      <c r="F573" s="294">
        <v>0</v>
      </c>
      <c r="G573" s="298">
        <v>0</v>
      </c>
      <c r="H573" s="223">
        <f>2934.196-296.7083</f>
        <v>2637.4876999999997</v>
      </c>
      <c r="I573" s="225">
        <v>0</v>
      </c>
      <c r="J573" s="298">
        <f t="shared" ref="J573:J579" si="77">K573+L573+O573+P573</f>
        <v>2637.4876999999997</v>
      </c>
      <c r="K573" s="241">
        <v>0</v>
      </c>
      <c r="L573" s="298">
        <f t="shared" ref="L573:L579" si="78">M573+N573</f>
        <v>0</v>
      </c>
      <c r="M573" s="294">
        <v>0</v>
      </c>
      <c r="N573" s="298">
        <v>0</v>
      </c>
      <c r="O573" s="237">
        <f>2934.196-296.7083</f>
        <v>2637.4876999999997</v>
      </c>
      <c r="P573" s="237">
        <v>0</v>
      </c>
      <c r="Q573" s="376" t="s">
        <v>825</v>
      </c>
    </row>
    <row r="574" spans="1:17" ht="30.15">
      <c r="A574" s="289"/>
      <c r="B574" s="299" t="s">
        <v>826</v>
      </c>
      <c r="C574" s="298">
        <f t="shared" si="75"/>
        <v>39.4</v>
      </c>
      <c r="D574" s="241">
        <v>0</v>
      </c>
      <c r="E574" s="298">
        <f t="shared" si="76"/>
        <v>0</v>
      </c>
      <c r="F574" s="294">
        <v>0</v>
      </c>
      <c r="G574" s="298">
        <v>0</v>
      </c>
      <c r="H574" s="232">
        <v>39.4</v>
      </c>
      <c r="I574" s="225">
        <v>0</v>
      </c>
      <c r="J574" s="298">
        <f t="shared" si="77"/>
        <v>39.4</v>
      </c>
      <c r="K574" s="241">
        <v>0</v>
      </c>
      <c r="L574" s="298">
        <f t="shared" si="78"/>
        <v>0</v>
      </c>
      <c r="M574" s="294">
        <v>0</v>
      </c>
      <c r="N574" s="298">
        <v>0</v>
      </c>
      <c r="O574" s="232">
        <v>39.4</v>
      </c>
      <c r="P574" s="225">
        <v>0</v>
      </c>
      <c r="Q574" s="376"/>
    </row>
    <row r="575" spans="1:17" ht="45.2">
      <c r="A575" s="300" t="s">
        <v>827</v>
      </c>
      <c r="B575" s="39" t="s">
        <v>828</v>
      </c>
      <c r="C575" s="298">
        <f t="shared" si="75"/>
        <v>5136.8806299999997</v>
      </c>
      <c r="D575" s="241">
        <v>0</v>
      </c>
      <c r="E575" s="298">
        <f t="shared" si="76"/>
        <v>585.029</v>
      </c>
      <c r="F575" s="301">
        <v>0</v>
      </c>
      <c r="G575" s="302">
        <f>750-16.081-148.89</f>
        <v>585.029</v>
      </c>
      <c r="H575" s="223">
        <f>3138-51.6-44.92837</f>
        <v>3041.47163</v>
      </c>
      <c r="I575" s="294">
        <v>1510.38</v>
      </c>
      <c r="J575" s="298">
        <f t="shared" si="77"/>
        <v>5136.8806299999997</v>
      </c>
      <c r="K575" s="241">
        <v>0</v>
      </c>
      <c r="L575" s="298">
        <f t="shared" si="78"/>
        <v>585.029</v>
      </c>
      <c r="M575" s="301">
        <v>0</v>
      </c>
      <c r="N575" s="302">
        <f>750-16.081-148.89</f>
        <v>585.029</v>
      </c>
      <c r="O575" s="223">
        <f>3138-51.6-44.92837</f>
        <v>3041.47163</v>
      </c>
      <c r="P575" s="294">
        <v>1510.38</v>
      </c>
      <c r="Q575" s="376"/>
    </row>
    <row r="576" spans="1:17" ht="15.75" customHeight="1">
      <c r="A576" s="377" t="s">
        <v>207</v>
      </c>
      <c r="B576" s="370" t="s">
        <v>829</v>
      </c>
      <c r="C576" s="298">
        <f t="shared" si="75"/>
        <v>731</v>
      </c>
      <c r="D576" s="241">
        <v>0</v>
      </c>
      <c r="E576" s="298">
        <f t="shared" si="76"/>
        <v>0</v>
      </c>
      <c r="F576" s="294">
        <v>0</v>
      </c>
      <c r="G576" s="221">
        <v>0</v>
      </c>
      <c r="H576" s="303">
        <v>731</v>
      </c>
      <c r="I576" s="224">
        <v>0</v>
      </c>
      <c r="J576" s="237">
        <f t="shared" si="77"/>
        <v>731</v>
      </c>
      <c r="K576" s="241">
        <v>0</v>
      </c>
      <c r="L576" s="298">
        <f t="shared" si="78"/>
        <v>0</v>
      </c>
      <c r="M576" s="294">
        <v>0</v>
      </c>
      <c r="N576" s="221">
        <v>0</v>
      </c>
      <c r="O576" s="303">
        <v>731</v>
      </c>
      <c r="P576" s="224">
        <v>0</v>
      </c>
      <c r="Q576" s="370" t="s">
        <v>830</v>
      </c>
    </row>
    <row r="577" spans="1:17" ht="74.650000000000006" customHeight="1">
      <c r="A577" s="377"/>
      <c r="B577" s="370"/>
      <c r="C577" s="298">
        <f t="shared" si="75"/>
        <v>12.474</v>
      </c>
      <c r="D577" s="241">
        <v>0</v>
      </c>
      <c r="E577" s="298">
        <f t="shared" si="76"/>
        <v>12.474</v>
      </c>
      <c r="F577" s="304">
        <v>0</v>
      </c>
      <c r="G577" s="191">
        <v>12.474</v>
      </c>
      <c r="H577" s="305">
        <v>0</v>
      </c>
      <c r="I577" s="191">
        <v>0</v>
      </c>
      <c r="J577" s="298">
        <f t="shared" si="77"/>
        <v>12.474</v>
      </c>
      <c r="K577" s="241">
        <v>0</v>
      </c>
      <c r="L577" s="298">
        <f t="shared" si="78"/>
        <v>12.474</v>
      </c>
      <c r="M577" s="304">
        <v>0</v>
      </c>
      <c r="N577" s="191">
        <v>12.474</v>
      </c>
      <c r="O577" s="305">
        <v>0</v>
      </c>
      <c r="P577" s="191">
        <v>0</v>
      </c>
      <c r="Q577" s="370"/>
    </row>
    <row r="578" spans="1:17" ht="15.75" customHeight="1">
      <c r="A578" s="377" t="s">
        <v>108</v>
      </c>
      <c r="B578" s="370" t="s">
        <v>831</v>
      </c>
      <c r="C578" s="298">
        <f t="shared" si="75"/>
        <v>1186.3601900000001</v>
      </c>
      <c r="D578" s="241">
        <v>0</v>
      </c>
      <c r="E578" s="298">
        <f t="shared" si="76"/>
        <v>0</v>
      </c>
      <c r="F578" s="294">
        <v>0</v>
      </c>
      <c r="G578" s="306">
        <v>0</v>
      </c>
      <c r="H578" s="303">
        <v>1186.3601900000001</v>
      </c>
      <c r="I578" s="237">
        <v>0</v>
      </c>
      <c r="J578" s="237">
        <f t="shared" si="77"/>
        <v>1186.3601900000001</v>
      </c>
      <c r="K578" s="241">
        <v>0</v>
      </c>
      <c r="L578" s="298">
        <f t="shared" si="78"/>
        <v>0</v>
      </c>
      <c r="M578" s="294">
        <v>0</v>
      </c>
      <c r="N578" s="306">
        <v>0</v>
      </c>
      <c r="O578" s="303">
        <v>1186.3601900000001</v>
      </c>
      <c r="P578" s="221">
        <v>0</v>
      </c>
      <c r="Q578" s="370"/>
    </row>
    <row r="579" spans="1:17" ht="86.1" customHeight="1">
      <c r="A579" s="377"/>
      <c r="B579" s="370"/>
      <c r="C579" s="298">
        <f t="shared" si="75"/>
        <v>175.33199999999999</v>
      </c>
      <c r="D579" s="241">
        <v>0</v>
      </c>
      <c r="E579" s="298">
        <f t="shared" si="76"/>
        <v>0</v>
      </c>
      <c r="F579" s="294">
        <v>0</v>
      </c>
      <c r="G579" s="306">
        <v>0</v>
      </c>
      <c r="H579" s="307">
        <v>175.33199999999999</v>
      </c>
      <c r="I579" s="237">
        <v>0</v>
      </c>
      <c r="J579" s="237">
        <f t="shared" si="77"/>
        <v>175.33199999999999</v>
      </c>
      <c r="K579" s="241">
        <v>0</v>
      </c>
      <c r="L579" s="298">
        <f t="shared" si="78"/>
        <v>0</v>
      </c>
      <c r="M579" s="294">
        <v>0</v>
      </c>
      <c r="N579" s="306">
        <v>0</v>
      </c>
      <c r="O579" s="307">
        <v>175.33199999999999</v>
      </c>
      <c r="P579" s="308">
        <v>0</v>
      </c>
      <c r="Q579" s="370"/>
    </row>
    <row r="580" spans="1:17" ht="120.45">
      <c r="A580" s="82" t="s">
        <v>115</v>
      </c>
      <c r="B580" s="39" t="s">
        <v>832</v>
      </c>
      <c r="C580" s="191">
        <v>0</v>
      </c>
      <c r="D580" s="191">
        <v>0</v>
      </c>
      <c r="E580" s="191">
        <v>0</v>
      </c>
      <c r="F580" s="191">
        <v>0</v>
      </c>
      <c r="G580" s="191">
        <v>0</v>
      </c>
      <c r="H580" s="191">
        <v>0</v>
      </c>
      <c r="I580" s="191">
        <v>0</v>
      </c>
      <c r="J580" s="191">
        <v>0</v>
      </c>
      <c r="K580" s="191">
        <v>0</v>
      </c>
      <c r="L580" s="191">
        <v>0</v>
      </c>
      <c r="M580" s="191">
        <v>0</v>
      </c>
      <c r="N580" s="191">
        <v>0</v>
      </c>
      <c r="O580" s="191">
        <v>0</v>
      </c>
      <c r="P580" s="191">
        <v>0</v>
      </c>
      <c r="Q580" s="370"/>
    </row>
    <row r="581" spans="1:17" ht="30.15">
      <c r="A581" s="82" t="s">
        <v>365</v>
      </c>
      <c r="B581" s="39" t="s">
        <v>833</v>
      </c>
      <c r="C581" s="298">
        <f>D581+E581+H581+I581</f>
        <v>206.57400000000001</v>
      </c>
      <c r="D581" s="241">
        <v>0</v>
      </c>
      <c r="E581" s="298">
        <f>F581+G581</f>
        <v>0</v>
      </c>
      <c r="F581" s="294">
        <v>0</v>
      </c>
      <c r="G581" s="306">
        <v>0</v>
      </c>
      <c r="H581" s="307">
        <v>206.57400000000001</v>
      </c>
      <c r="I581" s="237">
        <v>0</v>
      </c>
      <c r="J581" s="237">
        <f>K581+L581+O581+P581</f>
        <v>206.57400000000001</v>
      </c>
      <c r="K581" s="241">
        <v>0</v>
      </c>
      <c r="L581" s="298">
        <f>M581+N581</f>
        <v>0</v>
      </c>
      <c r="M581" s="294">
        <v>0</v>
      </c>
      <c r="N581" s="306">
        <v>0</v>
      </c>
      <c r="O581" s="307">
        <v>206.57400000000001</v>
      </c>
      <c r="P581" s="308">
        <v>0</v>
      </c>
      <c r="Q581" s="370"/>
    </row>
    <row r="582" spans="1:17" ht="30.15">
      <c r="A582" s="82" t="s">
        <v>367</v>
      </c>
      <c r="B582" s="39" t="s">
        <v>834</v>
      </c>
      <c r="C582" s="298">
        <f>D582+E582+H582+I582</f>
        <v>45</v>
      </c>
      <c r="D582" s="241">
        <v>0</v>
      </c>
      <c r="E582" s="298">
        <f>F582+G582</f>
        <v>0</v>
      </c>
      <c r="F582" s="294">
        <v>0</v>
      </c>
      <c r="G582" s="306">
        <v>0</v>
      </c>
      <c r="H582" s="307">
        <v>45</v>
      </c>
      <c r="I582" s="237">
        <v>0</v>
      </c>
      <c r="J582" s="237">
        <f>K582+L582+O582+P582</f>
        <v>45</v>
      </c>
      <c r="K582" s="241">
        <v>0</v>
      </c>
      <c r="L582" s="298">
        <f>M582+N582</f>
        <v>0</v>
      </c>
      <c r="M582" s="294">
        <v>0</v>
      </c>
      <c r="N582" s="306">
        <v>0</v>
      </c>
      <c r="O582" s="307">
        <v>45</v>
      </c>
      <c r="P582" s="308">
        <v>0</v>
      </c>
      <c r="Q582" s="370"/>
    </row>
    <row r="583" spans="1:17">
      <c r="A583" s="367" t="s">
        <v>775</v>
      </c>
      <c r="B583" s="367"/>
      <c r="C583" s="124">
        <f t="shared" ref="C583:P583" si="79">C582+C581+C580+C579+C578+C577+C576+C575+C574+C573</f>
        <v>10170.508519999999</v>
      </c>
      <c r="D583" s="124">
        <f t="shared" si="79"/>
        <v>0</v>
      </c>
      <c r="E583" s="124">
        <f t="shared" si="79"/>
        <v>597.50300000000004</v>
      </c>
      <c r="F583" s="124">
        <f t="shared" si="79"/>
        <v>0</v>
      </c>
      <c r="G583" s="124">
        <f t="shared" si="79"/>
        <v>597.50300000000004</v>
      </c>
      <c r="H583" s="124">
        <f t="shared" si="79"/>
        <v>8062.6255199999996</v>
      </c>
      <c r="I583" s="124">
        <f t="shared" si="79"/>
        <v>1510.38</v>
      </c>
      <c r="J583" s="124">
        <f t="shared" si="79"/>
        <v>10170.508519999999</v>
      </c>
      <c r="K583" s="124">
        <f t="shared" si="79"/>
        <v>0</v>
      </c>
      <c r="L583" s="124">
        <f t="shared" si="79"/>
        <v>597.50300000000004</v>
      </c>
      <c r="M583" s="124">
        <f t="shared" si="79"/>
        <v>0</v>
      </c>
      <c r="N583" s="124">
        <f t="shared" si="79"/>
        <v>597.50300000000004</v>
      </c>
      <c r="O583" s="124">
        <f t="shared" si="79"/>
        <v>8062.6255199999996</v>
      </c>
      <c r="P583" s="124">
        <f t="shared" si="79"/>
        <v>1510.38</v>
      </c>
      <c r="Q583" s="40"/>
    </row>
    <row r="584" spans="1:17">
      <c r="A584" s="367" t="s">
        <v>82</v>
      </c>
      <c r="B584" s="367"/>
      <c r="C584" s="124">
        <f t="shared" ref="C584:P584" si="80">C583+C570+C565</f>
        <v>11919.836519999999</v>
      </c>
      <c r="D584" s="124">
        <f t="shared" si="80"/>
        <v>0</v>
      </c>
      <c r="E584" s="124">
        <f t="shared" si="80"/>
        <v>1694.5840000000003</v>
      </c>
      <c r="F584" s="124">
        <f t="shared" si="80"/>
        <v>0</v>
      </c>
      <c r="G584" s="124">
        <f t="shared" si="80"/>
        <v>1694.5840000000003</v>
      </c>
      <c r="H584" s="124">
        <f t="shared" si="80"/>
        <v>8589.872519999999</v>
      </c>
      <c r="I584" s="124">
        <f t="shared" si="80"/>
        <v>1635.38</v>
      </c>
      <c r="J584" s="124">
        <f t="shared" si="80"/>
        <v>11919.836519999999</v>
      </c>
      <c r="K584" s="124">
        <f t="shared" si="80"/>
        <v>0</v>
      </c>
      <c r="L584" s="124">
        <f t="shared" si="80"/>
        <v>1694.5840000000003</v>
      </c>
      <c r="M584" s="124">
        <f t="shared" si="80"/>
        <v>0</v>
      </c>
      <c r="N584" s="124">
        <f t="shared" si="80"/>
        <v>1694.5840000000003</v>
      </c>
      <c r="O584" s="124">
        <f t="shared" si="80"/>
        <v>8589.872519999999</v>
      </c>
      <c r="P584" s="124">
        <f t="shared" si="80"/>
        <v>1635.38</v>
      </c>
      <c r="Q584" s="40"/>
    </row>
    <row r="585" spans="1:17">
      <c r="A585" s="82"/>
      <c r="B585" s="40"/>
      <c r="C585" s="40"/>
      <c r="D585" s="40"/>
      <c r="E585" s="40"/>
      <c r="F585" s="40"/>
      <c r="G585" s="40"/>
      <c r="H585" s="40"/>
      <c r="I585" s="40"/>
      <c r="J585" s="40"/>
      <c r="K585" s="40"/>
      <c r="L585" s="40"/>
      <c r="M585" s="40"/>
      <c r="N585" s="40"/>
      <c r="O585" s="40"/>
      <c r="P585" s="40"/>
      <c r="Q585" s="40"/>
    </row>
    <row r="586" spans="1:17" ht="15.75" customHeight="1">
      <c r="A586" s="82"/>
      <c r="B586" s="374" t="s">
        <v>835</v>
      </c>
      <c r="C586" s="374"/>
      <c r="D586" s="374"/>
      <c r="E586" s="374"/>
      <c r="F586" s="374"/>
      <c r="G586" s="374"/>
      <c r="H586" s="374"/>
      <c r="I586" s="374"/>
      <c r="J586" s="374"/>
      <c r="K586" s="374"/>
      <c r="L586" s="374"/>
      <c r="M586" s="374"/>
      <c r="N586" s="374"/>
      <c r="O586" s="374"/>
      <c r="P586" s="374"/>
      <c r="Q586" s="40"/>
    </row>
    <row r="587" spans="1:17" ht="75.3">
      <c r="A587" s="289" t="s">
        <v>124</v>
      </c>
      <c r="B587" s="39" t="s">
        <v>836</v>
      </c>
      <c r="C587" s="224">
        <f>D587+J587</f>
        <v>19890.52664</v>
      </c>
      <c r="D587" s="224">
        <v>10536</v>
      </c>
      <c r="E587" s="222">
        <f>F587+H587</f>
        <v>0</v>
      </c>
      <c r="F587" s="222">
        <v>0</v>
      </c>
      <c r="G587" s="309">
        <v>0</v>
      </c>
      <c r="H587" s="191">
        <v>0</v>
      </c>
      <c r="I587" s="310">
        <v>0</v>
      </c>
      <c r="J587" s="311">
        <f>K587</f>
        <v>9354.52664</v>
      </c>
      <c r="K587" s="224">
        <v>9354.52664</v>
      </c>
      <c r="L587" s="223">
        <f>M587+N587</f>
        <v>0</v>
      </c>
      <c r="M587" s="223">
        <v>0</v>
      </c>
      <c r="N587" s="223">
        <v>0</v>
      </c>
      <c r="O587" s="223">
        <v>0</v>
      </c>
      <c r="P587" s="232">
        <v>0</v>
      </c>
      <c r="Q587" s="39" t="s">
        <v>837</v>
      </c>
    </row>
    <row r="588" spans="1:17" ht="75.3">
      <c r="A588" s="289" t="s">
        <v>145</v>
      </c>
      <c r="B588" s="39" t="s">
        <v>838</v>
      </c>
      <c r="C588" s="224">
        <f>D588+J588</f>
        <v>2400</v>
      </c>
      <c r="D588" s="223">
        <v>1200</v>
      </c>
      <c r="E588" s="222">
        <f>F588+H588</f>
        <v>0</v>
      </c>
      <c r="F588" s="237">
        <v>0</v>
      </c>
      <c r="G588" s="312">
        <v>0</v>
      </c>
      <c r="H588" s="224">
        <v>0</v>
      </c>
      <c r="I588" s="222">
        <v>0</v>
      </c>
      <c r="J588" s="311">
        <f>K588</f>
        <v>1200</v>
      </c>
      <c r="K588" s="223">
        <v>1200</v>
      </c>
      <c r="L588" s="223">
        <f>M588+N588</f>
        <v>0</v>
      </c>
      <c r="M588" s="223">
        <v>0</v>
      </c>
      <c r="N588" s="223">
        <v>0</v>
      </c>
      <c r="O588" s="223">
        <v>0</v>
      </c>
      <c r="P588" s="232">
        <v>0</v>
      </c>
      <c r="Q588" s="39" t="s">
        <v>837</v>
      </c>
    </row>
    <row r="589" spans="1:17">
      <c r="A589" s="367" t="s">
        <v>609</v>
      </c>
      <c r="B589" s="367"/>
      <c r="C589" s="124">
        <f t="shared" ref="C589:I589" si="81">C587+C588</f>
        <v>22290.52664</v>
      </c>
      <c r="D589" s="124">
        <f t="shared" si="81"/>
        <v>11736</v>
      </c>
      <c r="E589" s="124">
        <f t="shared" si="81"/>
        <v>0</v>
      </c>
      <c r="F589" s="124">
        <f t="shared" si="81"/>
        <v>0</v>
      </c>
      <c r="G589" s="124">
        <f t="shared" si="81"/>
        <v>0</v>
      </c>
      <c r="H589" s="124">
        <f t="shared" si="81"/>
        <v>0</v>
      </c>
      <c r="I589" s="124">
        <f t="shared" si="81"/>
        <v>0</v>
      </c>
      <c r="J589" s="313">
        <f>K589</f>
        <v>10554.52664</v>
      </c>
      <c r="K589" s="124">
        <f t="shared" ref="K589:P589" si="82">K587+K588</f>
        <v>10554.52664</v>
      </c>
      <c r="L589" s="124">
        <f t="shared" si="82"/>
        <v>0</v>
      </c>
      <c r="M589" s="124">
        <f t="shared" si="82"/>
        <v>0</v>
      </c>
      <c r="N589" s="124">
        <f t="shared" si="82"/>
        <v>0</v>
      </c>
      <c r="O589" s="124">
        <f t="shared" si="82"/>
        <v>0</v>
      </c>
      <c r="P589" s="124">
        <f t="shared" si="82"/>
        <v>0</v>
      </c>
      <c r="Q589" s="40"/>
    </row>
    <row r="590" spans="1:17">
      <c r="A590" s="367" t="s">
        <v>82</v>
      </c>
      <c r="B590" s="367"/>
      <c r="C590" s="124">
        <f t="shared" ref="C590:P590" si="83">C589+C584+C554+C532</f>
        <v>342212.29143999994</v>
      </c>
      <c r="D590" s="124">
        <f t="shared" si="83"/>
        <v>168847.4</v>
      </c>
      <c r="E590" s="124">
        <f t="shared" si="83"/>
        <v>7362.4359999999997</v>
      </c>
      <c r="F590" s="124">
        <f t="shared" si="83"/>
        <v>0</v>
      </c>
      <c r="G590" s="124">
        <f t="shared" si="83"/>
        <v>7362.4359999999997</v>
      </c>
      <c r="H590" s="124">
        <f t="shared" si="83"/>
        <v>130579.47380000001</v>
      </c>
      <c r="I590" s="124">
        <f t="shared" si="83"/>
        <v>24868.454999999998</v>
      </c>
      <c r="J590" s="124">
        <f t="shared" si="83"/>
        <v>330403.24169999996</v>
      </c>
      <c r="K590" s="124">
        <f t="shared" si="83"/>
        <v>167592.92663999999</v>
      </c>
      <c r="L590" s="124">
        <f t="shared" si="83"/>
        <v>7312.3862600000002</v>
      </c>
      <c r="M590" s="124">
        <f t="shared" si="83"/>
        <v>0</v>
      </c>
      <c r="N590" s="124">
        <f t="shared" si="83"/>
        <v>7312.3862600000002</v>
      </c>
      <c r="O590" s="124">
        <f t="shared" si="83"/>
        <v>124528.46934000001</v>
      </c>
      <c r="P590" s="124">
        <f t="shared" si="83"/>
        <v>24868.454999999998</v>
      </c>
      <c r="Q590" s="40"/>
    </row>
    <row r="591" spans="1:17">
      <c r="A591" s="82"/>
      <c r="B591" s="40"/>
      <c r="C591" s="40"/>
      <c r="D591" s="40"/>
      <c r="E591" s="378"/>
      <c r="F591" s="378"/>
      <c r="G591" s="378"/>
      <c r="H591" s="378"/>
      <c r="I591" s="378"/>
      <c r="J591" s="378"/>
      <c r="K591" s="378"/>
      <c r="L591" s="378"/>
      <c r="M591" s="378"/>
      <c r="N591" s="378"/>
      <c r="O591" s="378"/>
      <c r="P591" s="378"/>
      <c r="Q591" s="378"/>
    </row>
    <row r="592" spans="1:17" ht="15.75" customHeight="1">
      <c r="A592" s="82"/>
      <c r="B592" s="374" t="s">
        <v>839</v>
      </c>
      <c r="C592" s="374"/>
      <c r="D592" s="374"/>
      <c r="E592" s="374"/>
      <c r="F592" s="374"/>
      <c r="G592" s="374"/>
      <c r="H592" s="374"/>
      <c r="I592" s="374"/>
      <c r="J592" s="374"/>
      <c r="K592" s="374"/>
      <c r="L592" s="374"/>
      <c r="M592" s="374"/>
      <c r="N592" s="374"/>
      <c r="O592" s="374"/>
      <c r="P592" s="374"/>
      <c r="Q592" s="19"/>
    </row>
    <row r="593" spans="1:17" ht="15.75" customHeight="1">
      <c r="A593" s="20"/>
      <c r="B593" s="379" t="s">
        <v>840</v>
      </c>
      <c r="C593" s="379"/>
      <c r="D593" s="379"/>
      <c r="E593" s="379"/>
      <c r="F593" s="379"/>
      <c r="G593" s="379"/>
      <c r="H593" s="379"/>
      <c r="I593" s="379"/>
      <c r="J593" s="379"/>
      <c r="K593" s="379"/>
      <c r="L593" s="379"/>
      <c r="M593" s="379"/>
      <c r="N593" s="379"/>
      <c r="O593" s="379"/>
      <c r="P593" s="379"/>
      <c r="Q593" s="92"/>
    </row>
    <row r="594" spans="1:17">
      <c r="A594" s="20"/>
      <c r="B594" s="71" t="s">
        <v>841</v>
      </c>
      <c r="C594" s="314"/>
      <c r="D594" s="314"/>
      <c r="E594" s="314"/>
      <c r="F594" s="314"/>
      <c r="G594" s="314"/>
      <c r="H594" s="314"/>
      <c r="I594" s="314"/>
      <c r="J594" s="314"/>
      <c r="K594" s="314"/>
      <c r="L594" s="314"/>
      <c r="M594" s="314"/>
      <c r="N594" s="314"/>
      <c r="O594" s="314"/>
      <c r="P594" s="314"/>
      <c r="Q594" s="92"/>
    </row>
    <row r="595" spans="1:17" ht="15.75" customHeight="1">
      <c r="A595" s="20"/>
      <c r="B595" s="8" t="s">
        <v>842</v>
      </c>
      <c r="C595" s="8"/>
      <c r="D595" s="8"/>
      <c r="E595" s="8"/>
      <c r="F595" s="8"/>
      <c r="G595" s="8"/>
      <c r="H595" s="8"/>
      <c r="I595" s="8"/>
      <c r="J595" s="8"/>
      <c r="K595" s="8"/>
      <c r="L595" s="8"/>
      <c r="M595" s="8"/>
      <c r="N595" s="8"/>
      <c r="O595" s="8"/>
      <c r="P595" s="8"/>
      <c r="Q595" s="8"/>
    </row>
    <row r="596" spans="1:17" ht="60.9" customHeight="1">
      <c r="A596" s="20" t="s">
        <v>124</v>
      </c>
      <c r="B596" s="315" t="s">
        <v>843</v>
      </c>
      <c r="C596" s="316">
        <f t="shared" ref="C596:C603" si="84">H596</f>
        <v>400.35476</v>
      </c>
      <c r="D596" s="316">
        <v>0</v>
      </c>
      <c r="E596" s="316">
        <v>0</v>
      </c>
      <c r="F596" s="316">
        <v>0</v>
      </c>
      <c r="G596" s="316">
        <v>0</v>
      </c>
      <c r="H596" s="316">
        <f>257.23976+143.115</f>
        <v>400.35476</v>
      </c>
      <c r="I596" s="316">
        <v>0</v>
      </c>
      <c r="J596" s="316">
        <f>K596+L596+M596+N596+O596+P596</f>
        <v>400.35476</v>
      </c>
      <c r="K596" s="316">
        <v>0</v>
      </c>
      <c r="L596" s="316">
        <v>0</v>
      </c>
      <c r="M596" s="316">
        <v>0</v>
      </c>
      <c r="N596" s="316">
        <v>0</v>
      </c>
      <c r="O596" s="316">
        <f>H596</f>
        <v>400.35476</v>
      </c>
      <c r="P596" s="316">
        <v>0</v>
      </c>
      <c r="Q596" s="380" t="s">
        <v>844</v>
      </c>
    </row>
    <row r="597" spans="1:17" ht="120.6" customHeight="1">
      <c r="A597" s="20" t="s">
        <v>145</v>
      </c>
      <c r="B597" s="315" t="s">
        <v>845</v>
      </c>
      <c r="C597" s="316">
        <f t="shared" si="84"/>
        <v>269.64924000000002</v>
      </c>
      <c r="D597" s="316">
        <v>0</v>
      </c>
      <c r="E597" s="316">
        <v>0</v>
      </c>
      <c r="F597" s="316">
        <v>0</v>
      </c>
      <c r="G597" s="316">
        <v>0</v>
      </c>
      <c r="H597" s="316">
        <f>150.46124+70+49.188</f>
        <v>269.64924000000002</v>
      </c>
      <c r="I597" s="316">
        <v>0</v>
      </c>
      <c r="J597" s="316">
        <f t="shared" ref="J597:J603" si="85">O597</f>
        <v>269.64924000000002</v>
      </c>
      <c r="K597" s="316">
        <v>0</v>
      </c>
      <c r="L597" s="316">
        <v>0</v>
      </c>
      <c r="M597" s="316">
        <v>0</v>
      </c>
      <c r="N597" s="316">
        <v>0</v>
      </c>
      <c r="O597" s="316">
        <f>H597</f>
        <v>269.64924000000002</v>
      </c>
      <c r="P597" s="316">
        <v>0</v>
      </c>
      <c r="Q597" s="380"/>
    </row>
    <row r="598" spans="1:17" ht="60.9">
      <c r="A598" s="98" t="s">
        <v>34</v>
      </c>
      <c r="B598" s="315" t="s">
        <v>846</v>
      </c>
      <c r="C598" s="316">
        <f t="shared" si="84"/>
        <v>2.8</v>
      </c>
      <c r="D598" s="316">
        <v>0</v>
      </c>
      <c r="E598" s="316">
        <v>0</v>
      </c>
      <c r="F598" s="316">
        <v>0</v>
      </c>
      <c r="G598" s="316">
        <v>0</v>
      </c>
      <c r="H598" s="316">
        <v>2.8</v>
      </c>
      <c r="I598" s="316">
        <v>0</v>
      </c>
      <c r="J598" s="316">
        <f t="shared" si="85"/>
        <v>2.8</v>
      </c>
      <c r="K598" s="316">
        <v>0</v>
      </c>
      <c r="L598" s="316">
        <v>0</v>
      </c>
      <c r="M598" s="316">
        <v>0</v>
      </c>
      <c r="N598" s="316">
        <v>0</v>
      </c>
      <c r="O598" s="316">
        <v>2.8</v>
      </c>
      <c r="P598" s="316">
        <v>0</v>
      </c>
      <c r="Q598" s="380"/>
    </row>
    <row r="599" spans="1:17" ht="35.549999999999997" customHeight="1">
      <c r="A599" s="98" t="s">
        <v>37</v>
      </c>
      <c r="B599" s="315" t="s">
        <v>847</v>
      </c>
      <c r="C599" s="316">
        <f t="shared" si="84"/>
        <v>378.49900000000002</v>
      </c>
      <c r="D599" s="316">
        <v>0</v>
      </c>
      <c r="E599" s="316">
        <v>0</v>
      </c>
      <c r="F599" s="316">
        <v>0</v>
      </c>
      <c r="G599" s="316">
        <v>0</v>
      </c>
      <c r="H599" s="316">
        <v>378.49900000000002</v>
      </c>
      <c r="I599" s="316">
        <v>0</v>
      </c>
      <c r="J599" s="316">
        <f t="shared" si="85"/>
        <v>378.49900000000002</v>
      </c>
      <c r="K599" s="316">
        <v>0</v>
      </c>
      <c r="L599" s="316">
        <v>0</v>
      </c>
      <c r="M599" s="316">
        <v>0</v>
      </c>
      <c r="N599" s="316">
        <v>0</v>
      </c>
      <c r="O599" s="316">
        <v>378.49900000000002</v>
      </c>
      <c r="P599" s="316">
        <v>0</v>
      </c>
      <c r="Q599" s="380"/>
    </row>
    <row r="600" spans="1:17" ht="60.9">
      <c r="A600" s="98" t="s">
        <v>39</v>
      </c>
      <c r="B600" s="315" t="s">
        <v>848</v>
      </c>
      <c r="C600" s="316">
        <f t="shared" si="84"/>
        <v>60</v>
      </c>
      <c r="D600" s="316">
        <v>0</v>
      </c>
      <c r="E600" s="316">
        <v>0</v>
      </c>
      <c r="F600" s="316">
        <v>0</v>
      </c>
      <c r="G600" s="316">
        <v>0</v>
      </c>
      <c r="H600" s="316">
        <v>60</v>
      </c>
      <c r="I600" s="316">
        <v>0</v>
      </c>
      <c r="J600" s="316">
        <f t="shared" si="85"/>
        <v>60</v>
      </c>
      <c r="K600" s="316">
        <v>0</v>
      </c>
      <c r="L600" s="316">
        <v>0</v>
      </c>
      <c r="M600" s="316">
        <v>0</v>
      </c>
      <c r="N600" s="316">
        <v>0</v>
      </c>
      <c r="O600" s="316">
        <v>60</v>
      </c>
      <c r="P600" s="316">
        <v>0</v>
      </c>
      <c r="Q600" s="317" t="s">
        <v>849</v>
      </c>
    </row>
    <row r="601" spans="1:17" ht="30.8">
      <c r="A601" s="98" t="s">
        <v>42</v>
      </c>
      <c r="B601" s="315" t="s">
        <v>850</v>
      </c>
      <c r="C601" s="316">
        <f t="shared" si="84"/>
        <v>52.526359999999997</v>
      </c>
      <c r="D601" s="316">
        <v>0</v>
      </c>
      <c r="E601" s="316">
        <v>0</v>
      </c>
      <c r="F601" s="316">
        <v>0</v>
      </c>
      <c r="G601" s="316">
        <v>0</v>
      </c>
      <c r="H601" s="316">
        <f>52.52636</f>
        <v>52.526359999999997</v>
      </c>
      <c r="I601" s="316">
        <v>0</v>
      </c>
      <c r="J601" s="316">
        <f t="shared" si="85"/>
        <v>52.526359999999997</v>
      </c>
      <c r="K601" s="316">
        <v>0</v>
      </c>
      <c r="L601" s="316">
        <v>0</v>
      </c>
      <c r="M601" s="316">
        <v>0</v>
      </c>
      <c r="N601" s="316">
        <v>0</v>
      </c>
      <c r="O601" s="316">
        <f>52.52636</f>
        <v>52.526359999999997</v>
      </c>
      <c r="P601" s="316">
        <v>0</v>
      </c>
      <c r="Q601" s="317" t="s">
        <v>851</v>
      </c>
    </row>
    <row r="602" spans="1:17" ht="91">
      <c r="A602" s="98" t="s">
        <v>44</v>
      </c>
      <c r="B602" s="315" t="s">
        <v>852</v>
      </c>
      <c r="C602" s="316">
        <f t="shared" si="84"/>
        <v>27.739000000000001</v>
      </c>
      <c r="D602" s="316">
        <v>0</v>
      </c>
      <c r="E602" s="316">
        <v>0</v>
      </c>
      <c r="F602" s="316">
        <v>0</v>
      </c>
      <c r="G602" s="316">
        <v>0</v>
      </c>
      <c r="H602" s="316">
        <v>27.739000000000001</v>
      </c>
      <c r="I602" s="316">
        <v>0</v>
      </c>
      <c r="J602" s="316">
        <f t="shared" si="85"/>
        <v>27.739000000000001</v>
      </c>
      <c r="K602" s="316">
        <v>0</v>
      </c>
      <c r="L602" s="316">
        <v>0</v>
      </c>
      <c r="M602" s="316">
        <v>0</v>
      </c>
      <c r="N602" s="316">
        <v>0</v>
      </c>
      <c r="O602" s="316">
        <v>27.739000000000001</v>
      </c>
      <c r="P602" s="316">
        <v>0</v>
      </c>
      <c r="Q602" s="315" t="s">
        <v>852</v>
      </c>
    </row>
    <row r="603" spans="1:17" ht="75.95">
      <c r="A603" s="98" t="s">
        <v>47</v>
      </c>
      <c r="B603" s="315" t="s">
        <v>853</v>
      </c>
      <c r="C603" s="316">
        <f t="shared" si="84"/>
        <v>20</v>
      </c>
      <c r="D603" s="316">
        <v>0</v>
      </c>
      <c r="E603" s="316">
        <v>0</v>
      </c>
      <c r="F603" s="316">
        <v>0</v>
      </c>
      <c r="G603" s="316">
        <v>0</v>
      </c>
      <c r="H603" s="316">
        <v>20</v>
      </c>
      <c r="I603" s="316">
        <v>0</v>
      </c>
      <c r="J603" s="316">
        <f t="shared" si="85"/>
        <v>20</v>
      </c>
      <c r="K603" s="316">
        <v>0</v>
      </c>
      <c r="L603" s="316">
        <v>0</v>
      </c>
      <c r="M603" s="316">
        <v>0</v>
      </c>
      <c r="N603" s="316">
        <v>0</v>
      </c>
      <c r="O603" s="316">
        <v>20</v>
      </c>
      <c r="P603" s="316">
        <v>0</v>
      </c>
      <c r="Q603" s="315" t="s">
        <v>853</v>
      </c>
    </row>
    <row r="604" spans="1:17">
      <c r="A604" s="98"/>
      <c r="B604" s="318" t="s">
        <v>854</v>
      </c>
      <c r="C604" s="319">
        <f>SUM(C596:C603)</f>
        <v>1211.56836</v>
      </c>
      <c r="D604" s="316">
        <v>0</v>
      </c>
      <c r="E604" s="316">
        <v>0</v>
      </c>
      <c r="F604" s="316">
        <v>0</v>
      </c>
      <c r="G604" s="316">
        <v>0</v>
      </c>
      <c r="H604" s="319">
        <f>SUM(H596:H603)</f>
        <v>1211.56836</v>
      </c>
      <c r="I604" s="316">
        <v>0</v>
      </c>
      <c r="J604" s="319">
        <f>SUM(J596:J603)</f>
        <v>1211.56836</v>
      </c>
      <c r="K604" s="316">
        <v>0</v>
      </c>
      <c r="L604" s="316">
        <v>0</v>
      </c>
      <c r="M604" s="316">
        <v>0</v>
      </c>
      <c r="N604" s="316">
        <v>0</v>
      </c>
      <c r="O604" s="319">
        <f>SUM(O596:O603)</f>
        <v>1211.56836</v>
      </c>
      <c r="P604" s="316">
        <v>0</v>
      </c>
      <c r="Q604" s="316"/>
    </row>
    <row r="605" spans="1:17" ht="15.75" customHeight="1">
      <c r="A605" s="98"/>
      <c r="B605" s="381" t="s">
        <v>855</v>
      </c>
      <c r="C605" s="381"/>
      <c r="D605" s="381"/>
      <c r="E605" s="381"/>
      <c r="F605" s="381"/>
      <c r="G605" s="381"/>
      <c r="H605" s="381"/>
      <c r="I605" s="381"/>
      <c r="J605" s="381"/>
      <c r="K605" s="381"/>
      <c r="L605" s="381"/>
      <c r="M605" s="381"/>
      <c r="N605" s="381"/>
      <c r="O605" s="381"/>
      <c r="P605" s="381"/>
      <c r="Q605" s="381"/>
    </row>
    <row r="606" spans="1:17" ht="75.3">
      <c r="A606" s="98" t="s">
        <v>56</v>
      </c>
      <c r="B606" s="315" t="s">
        <v>856</v>
      </c>
      <c r="C606" s="316">
        <f t="shared" ref="C606:C622" si="86">H606</f>
        <v>999.60699999999997</v>
      </c>
      <c r="D606" s="316">
        <v>0</v>
      </c>
      <c r="E606" s="316">
        <v>0</v>
      </c>
      <c r="F606" s="316">
        <v>0</v>
      </c>
      <c r="G606" s="316">
        <v>0</v>
      </c>
      <c r="H606" s="316">
        <f>J606</f>
        <v>999.60699999999997</v>
      </c>
      <c r="I606" s="316">
        <v>0</v>
      </c>
      <c r="J606" s="316">
        <f>K606+L606+M606+N606+O606+P606</f>
        <v>999.60699999999997</v>
      </c>
      <c r="K606" s="316">
        <v>0</v>
      </c>
      <c r="L606" s="316">
        <v>0</v>
      </c>
      <c r="M606" s="316">
        <v>0</v>
      </c>
      <c r="N606" s="316">
        <v>0</v>
      </c>
      <c r="O606" s="316">
        <v>999.60699999999997</v>
      </c>
      <c r="P606" s="316">
        <v>0</v>
      </c>
      <c r="Q606" s="317" t="s">
        <v>857</v>
      </c>
    </row>
    <row r="607" spans="1:17" ht="30.8">
      <c r="A607" s="98" t="s">
        <v>59</v>
      </c>
      <c r="B607" s="315" t="s">
        <v>858</v>
      </c>
      <c r="C607" s="316">
        <f t="shared" si="86"/>
        <v>920.73976000000005</v>
      </c>
      <c r="D607" s="316">
        <v>0</v>
      </c>
      <c r="E607" s="316">
        <v>0</v>
      </c>
      <c r="F607" s="316">
        <v>0</v>
      </c>
      <c r="G607" s="316">
        <v>0</v>
      </c>
      <c r="H607" s="316">
        <v>920.73976000000005</v>
      </c>
      <c r="I607" s="316">
        <v>0</v>
      </c>
      <c r="J607" s="316">
        <f t="shared" ref="J607:J622" si="87">O607</f>
        <v>920.73976000000005</v>
      </c>
      <c r="K607" s="316">
        <v>0</v>
      </c>
      <c r="L607" s="316">
        <v>0</v>
      </c>
      <c r="M607" s="316">
        <v>0</v>
      </c>
      <c r="N607" s="316">
        <v>0</v>
      </c>
      <c r="O607" s="316">
        <v>920.73976000000005</v>
      </c>
      <c r="P607" s="316">
        <v>0</v>
      </c>
      <c r="Q607" s="320" t="s">
        <v>859</v>
      </c>
    </row>
    <row r="608" spans="1:17" ht="75.3">
      <c r="A608" s="98" t="s">
        <v>61</v>
      </c>
      <c r="B608" s="315" t="s">
        <v>860</v>
      </c>
      <c r="C608" s="316">
        <f t="shared" si="86"/>
        <v>19.103269999999998</v>
      </c>
      <c r="D608" s="316">
        <v>0</v>
      </c>
      <c r="E608" s="316">
        <v>0</v>
      </c>
      <c r="F608" s="316">
        <v>0</v>
      </c>
      <c r="G608" s="316">
        <v>0</v>
      </c>
      <c r="H608" s="316">
        <f>J608</f>
        <v>19.103269999999998</v>
      </c>
      <c r="I608" s="316">
        <v>0</v>
      </c>
      <c r="J608" s="316">
        <f t="shared" si="87"/>
        <v>19.103269999999998</v>
      </c>
      <c r="K608" s="316">
        <v>0</v>
      </c>
      <c r="L608" s="316">
        <v>0</v>
      </c>
      <c r="M608" s="316">
        <v>0</v>
      </c>
      <c r="N608" s="316">
        <v>0</v>
      </c>
      <c r="O608" s="316">
        <v>19.103269999999998</v>
      </c>
      <c r="P608" s="316">
        <v>0</v>
      </c>
      <c r="Q608" s="320" t="s">
        <v>860</v>
      </c>
    </row>
    <row r="609" spans="1:17" ht="45.2">
      <c r="A609" s="98" t="s">
        <v>195</v>
      </c>
      <c r="B609" s="315" t="s">
        <v>861</v>
      </c>
      <c r="C609" s="316">
        <f t="shared" si="86"/>
        <v>545.6</v>
      </c>
      <c r="D609" s="316">
        <v>0</v>
      </c>
      <c r="E609" s="316">
        <v>0</v>
      </c>
      <c r="F609" s="316">
        <v>0</v>
      </c>
      <c r="G609" s="316">
        <v>0</v>
      </c>
      <c r="H609" s="316">
        <v>545.6</v>
      </c>
      <c r="I609" s="316">
        <v>0</v>
      </c>
      <c r="J609" s="316">
        <f t="shared" si="87"/>
        <v>545.6</v>
      </c>
      <c r="K609" s="316">
        <v>0</v>
      </c>
      <c r="L609" s="316">
        <v>0</v>
      </c>
      <c r="M609" s="316">
        <v>0</v>
      </c>
      <c r="N609" s="316">
        <v>0</v>
      </c>
      <c r="O609" s="316">
        <v>545.6</v>
      </c>
      <c r="P609" s="316">
        <v>0</v>
      </c>
      <c r="Q609" s="320" t="s">
        <v>861</v>
      </c>
    </row>
    <row r="610" spans="1:17" ht="90.35">
      <c r="A610" s="98" t="s">
        <v>197</v>
      </c>
      <c r="B610" s="315" t="s">
        <v>862</v>
      </c>
      <c r="C610" s="316">
        <f t="shared" si="86"/>
        <v>4102.3149999999996</v>
      </c>
      <c r="D610" s="316">
        <v>0</v>
      </c>
      <c r="E610" s="316">
        <v>0</v>
      </c>
      <c r="F610" s="316">
        <v>0</v>
      </c>
      <c r="G610" s="316">
        <v>0</v>
      </c>
      <c r="H610" s="316">
        <f>J610</f>
        <v>4102.3149999999996</v>
      </c>
      <c r="I610" s="316">
        <v>0</v>
      </c>
      <c r="J610" s="316">
        <f t="shared" si="87"/>
        <v>4102.3149999999996</v>
      </c>
      <c r="K610" s="316">
        <v>0</v>
      </c>
      <c r="L610" s="316">
        <v>0</v>
      </c>
      <c r="M610" s="316">
        <v>0</v>
      </c>
      <c r="N610" s="316">
        <v>0</v>
      </c>
      <c r="O610" s="316">
        <v>4102.3149999999996</v>
      </c>
      <c r="P610" s="316">
        <v>0</v>
      </c>
      <c r="Q610" s="320" t="s">
        <v>862</v>
      </c>
    </row>
    <row r="611" spans="1:17" ht="75.3">
      <c r="A611" s="321" t="s">
        <v>199</v>
      </c>
      <c r="B611" s="315" t="s">
        <v>863</v>
      </c>
      <c r="C611" s="316">
        <f t="shared" si="86"/>
        <v>164.11199999999999</v>
      </c>
      <c r="D611" s="316">
        <v>0</v>
      </c>
      <c r="E611" s="316">
        <v>0</v>
      </c>
      <c r="F611" s="316">
        <v>0</v>
      </c>
      <c r="G611" s="316">
        <v>0</v>
      </c>
      <c r="H611" s="316">
        <f>J611</f>
        <v>164.11199999999999</v>
      </c>
      <c r="I611" s="316">
        <v>0</v>
      </c>
      <c r="J611" s="316">
        <f t="shared" si="87"/>
        <v>164.11199999999999</v>
      </c>
      <c r="K611" s="316">
        <v>0</v>
      </c>
      <c r="L611" s="316">
        <v>0</v>
      </c>
      <c r="M611" s="316">
        <v>0</v>
      </c>
      <c r="N611" s="316">
        <v>0</v>
      </c>
      <c r="O611" s="316">
        <v>164.11199999999999</v>
      </c>
      <c r="P611" s="316">
        <v>0</v>
      </c>
      <c r="Q611" s="320" t="s">
        <v>863</v>
      </c>
    </row>
    <row r="612" spans="1:17" ht="75.95">
      <c r="A612" s="98" t="s">
        <v>202</v>
      </c>
      <c r="B612" s="315" t="s">
        <v>864</v>
      </c>
      <c r="C612" s="316">
        <f t="shared" si="86"/>
        <v>90</v>
      </c>
      <c r="D612" s="316">
        <v>0</v>
      </c>
      <c r="E612" s="316">
        <v>0</v>
      </c>
      <c r="F612" s="316">
        <v>0</v>
      </c>
      <c r="G612" s="316">
        <v>0</v>
      </c>
      <c r="H612" s="316">
        <v>90</v>
      </c>
      <c r="I612" s="316">
        <v>0</v>
      </c>
      <c r="J612" s="316">
        <f t="shared" si="87"/>
        <v>90</v>
      </c>
      <c r="K612" s="316">
        <v>0</v>
      </c>
      <c r="L612" s="316">
        <v>0</v>
      </c>
      <c r="M612" s="316">
        <v>0</v>
      </c>
      <c r="N612" s="316">
        <v>0</v>
      </c>
      <c r="O612" s="316">
        <v>90</v>
      </c>
      <c r="P612" s="316">
        <v>0</v>
      </c>
      <c r="Q612" s="320" t="s">
        <v>865</v>
      </c>
    </row>
    <row r="613" spans="1:17" ht="60.9">
      <c r="A613" s="98" t="s">
        <v>554</v>
      </c>
      <c r="B613" s="315" t="s">
        <v>866</v>
      </c>
      <c r="C613" s="316">
        <f t="shared" si="86"/>
        <v>273.154</v>
      </c>
      <c r="D613" s="316">
        <v>0</v>
      </c>
      <c r="E613" s="316">
        <v>0</v>
      </c>
      <c r="F613" s="316">
        <v>0</v>
      </c>
      <c r="G613" s="316">
        <v>0</v>
      </c>
      <c r="H613" s="316">
        <v>273.154</v>
      </c>
      <c r="I613" s="316">
        <v>0</v>
      </c>
      <c r="J613" s="316">
        <f t="shared" si="87"/>
        <v>273.154</v>
      </c>
      <c r="K613" s="316">
        <v>0</v>
      </c>
      <c r="L613" s="316">
        <v>0</v>
      </c>
      <c r="M613" s="316">
        <v>0</v>
      </c>
      <c r="N613" s="316">
        <v>0</v>
      </c>
      <c r="O613" s="316">
        <v>273.154</v>
      </c>
      <c r="P613" s="316">
        <v>0</v>
      </c>
      <c r="Q613" s="320" t="s">
        <v>867</v>
      </c>
    </row>
    <row r="614" spans="1:17" ht="106.05">
      <c r="A614" s="98" t="s">
        <v>556</v>
      </c>
      <c r="B614" s="315" t="s">
        <v>868</v>
      </c>
      <c r="C614" s="316">
        <f t="shared" si="86"/>
        <v>319.93</v>
      </c>
      <c r="D614" s="316">
        <v>0</v>
      </c>
      <c r="E614" s="316">
        <v>0</v>
      </c>
      <c r="F614" s="316">
        <v>0</v>
      </c>
      <c r="G614" s="316">
        <v>0</v>
      </c>
      <c r="H614" s="316">
        <v>319.93</v>
      </c>
      <c r="I614" s="316">
        <v>0</v>
      </c>
      <c r="J614" s="316">
        <f t="shared" si="87"/>
        <v>319.93</v>
      </c>
      <c r="K614" s="316">
        <v>0</v>
      </c>
      <c r="L614" s="316">
        <v>0</v>
      </c>
      <c r="M614" s="316">
        <v>0</v>
      </c>
      <c r="N614" s="316">
        <v>0</v>
      </c>
      <c r="O614" s="316">
        <f>H614</f>
        <v>319.93</v>
      </c>
      <c r="P614" s="316">
        <v>0</v>
      </c>
      <c r="Q614" s="320" t="s">
        <v>869</v>
      </c>
    </row>
    <row r="615" spans="1:17" ht="45.85">
      <c r="A615" s="98" t="s">
        <v>558</v>
      </c>
      <c r="B615" s="315" t="s">
        <v>870</v>
      </c>
      <c r="C615" s="316">
        <f t="shared" si="86"/>
        <v>581.71353999999997</v>
      </c>
      <c r="D615" s="316">
        <v>0</v>
      </c>
      <c r="E615" s="316">
        <v>0</v>
      </c>
      <c r="F615" s="316">
        <v>0</v>
      </c>
      <c r="G615" s="316">
        <v>0</v>
      </c>
      <c r="H615" s="316">
        <f>581.71354</f>
        <v>581.71353999999997</v>
      </c>
      <c r="I615" s="316">
        <v>0</v>
      </c>
      <c r="J615" s="316">
        <f t="shared" si="87"/>
        <v>581.71353999999997</v>
      </c>
      <c r="K615" s="316">
        <v>0</v>
      </c>
      <c r="L615" s="316">
        <v>0</v>
      </c>
      <c r="M615" s="316">
        <v>0</v>
      </c>
      <c r="N615" s="316">
        <v>0</v>
      </c>
      <c r="O615" s="316">
        <f>H615</f>
        <v>581.71353999999997</v>
      </c>
      <c r="P615" s="316">
        <v>0</v>
      </c>
      <c r="Q615" s="320" t="s">
        <v>871</v>
      </c>
    </row>
    <row r="616" spans="1:17" ht="60.25">
      <c r="A616" s="98" t="s">
        <v>560</v>
      </c>
      <c r="B616" s="315" t="s">
        <v>872</v>
      </c>
      <c r="C616" s="316">
        <f t="shared" si="86"/>
        <v>158.52000000000001</v>
      </c>
      <c r="D616" s="316">
        <v>0</v>
      </c>
      <c r="E616" s="316">
        <v>0</v>
      </c>
      <c r="F616" s="316">
        <v>0</v>
      </c>
      <c r="G616" s="316">
        <v>0</v>
      </c>
      <c r="H616" s="316">
        <f>J616</f>
        <v>158.52000000000001</v>
      </c>
      <c r="I616" s="316">
        <v>0</v>
      </c>
      <c r="J616" s="316">
        <f t="shared" si="87"/>
        <v>158.52000000000001</v>
      </c>
      <c r="K616" s="316">
        <v>0</v>
      </c>
      <c r="L616" s="316">
        <v>0</v>
      </c>
      <c r="M616" s="316">
        <v>0</v>
      </c>
      <c r="N616" s="316">
        <v>0</v>
      </c>
      <c r="O616" s="316">
        <v>158.52000000000001</v>
      </c>
      <c r="P616" s="316">
        <v>0</v>
      </c>
      <c r="Q616" s="320" t="s">
        <v>872</v>
      </c>
    </row>
    <row r="617" spans="1:17" ht="75.95">
      <c r="A617" s="98" t="s">
        <v>562</v>
      </c>
      <c r="B617" s="315" t="s">
        <v>873</v>
      </c>
      <c r="C617" s="316">
        <f t="shared" si="86"/>
        <v>43.896000000000001</v>
      </c>
      <c r="D617" s="316">
        <v>0</v>
      </c>
      <c r="E617" s="316">
        <v>0</v>
      </c>
      <c r="F617" s="316">
        <v>0</v>
      </c>
      <c r="G617" s="316">
        <v>0</v>
      </c>
      <c r="H617" s="316">
        <f>J617</f>
        <v>43.896000000000001</v>
      </c>
      <c r="I617" s="316">
        <v>0</v>
      </c>
      <c r="J617" s="316">
        <f t="shared" si="87"/>
        <v>43.896000000000001</v>
      </c>
      <c r="K617" s="316">
        <v>0</v>
      </c>
      <c r="L617" s="316">
        <v>0</v>
      </c>
      <c r="M617" s="316">
        <v>0</v>
      </c>
      <c r="N617" s="316">
        <v>0</v>
      </c>
      <c r="O617" s="316">
        <v>43.896000000000001</v>
      </c>
      <c r="P617" s="316">
        <v>0</v>
      </c>
      <c r="Q617" s="320" t="s">
        <v>873</v>
      </c>
    </row>
    <row r="618" spans="1:17" ht="60.25">
      <c r="A618" s="98" t="s">
        <v>563</v>
      </c>
      <c r="B618" s="315" t="s">
        <v>874</v>
      </c>
      <c r="C618" s="316">
        <f t="shared" si="86"/>
        <v>399</v>
      </c>
      <c r="D618" s="316">
        <v>0</v>
      </c>
      <c r="E618" s="316">
        <v>0</v>
      </c>
      <c r="F618" s="316">
        <v>0</v>
      </c>
      <c r="G618" s="316">
        <v>0</v>
      </c>
      <c r="H618" s="316">
        <v>399</v>
      </c>
      <c r="I618" s="316">
        <v>0</v>
      </c>
      <c r="J618" s="316">
        <f t="shared" si="87"/>
        <v>399</v>
      </c>
      <c r="K618" s="316">
        <v>0</v>
      </c>
      <c r="L618" s="316">
        <v>0</v>
      </c>
      <c r="M618" s="316">
        <v>0</v>
      </c>
      <c r="N618" s="316">
        <v>0</v>
      </c>
      <c r="O618" s="316">
        <v>399</v>
      </c>
      <c r="P618" s="316">
        <v>0</v>
      </c>
      <c r="Q618" s="320" t="s">
        <v>874</v>
      </c>
    </row>
    <row r="619" spans="1:17" ht="60.9">
      <c r="A619" s="98" t="s">
        <v>565</v>
      </c>
      <c r="B619" s="315" t="s">
        <v>875</v>
      </c>
      <c r="C619" s="316">
        <f t="shared" si="86"/>
        <v>83.94</v>
      </c>
      <c r="D619" s="316">
        <v>0</v>
      </c>
      <c r="E619" s="316">
        <v>0</v>
      </c>
      <c r="F619" s="316">
        <v>0</v>
      </c>
      <c r="G619" s="316">
        <v>0</v>
      </c>
      <c r="H619" s="316">
        <v>83.94</v>
      </c>
      <c r="I619" s="316">
        <v>0</v>
      </c>
      <c r="J619" s="316">
        <f t="shared" si="87"/>
        <v>83.94</v>
      </c>
      <c r="K619" s="316">
        <v>0</v>
      </c>
      <c r="L619" s="316">
        <v>0</v>
      </c>
      <c r="M619" s="316">
        <v>0</v>
      </c>
      <c r="N619" s="316">
        <v>0</v>
      </c>
      <c r="O619" s="316">
        <v>83.94</v>
      </c>
      <c r="P619" s="316">
        <v>0</v>
      </c>
      <c r="Q619" s="320" t="s">
        <v>875</v>
      </c>
    </row>
    <row r="620" spans="1:17" ht="36.65" customHeight="1">
      <c r="A620" s="98" t="s">
        <v>876</v>
      </c>
      <c r="B620" s="322" t="s">
        <v>877</v>
      </c>
      <c r="C620" s="316">
        <f t="shared" si="86"/>
        <v>114.425</v>
      </c>
      <c r="D620" s="316">
        <v>0</v>
      </c>
      <c r="E620" s="316">
        <v>0</v>
      </c>
      <c r="F620" s="316">
        <v>0</v>
      </c>
      <c r="G620" s="316">
        <v>0</v>
      </c>
      <c r="H620" s="316">
        <f>J620</f>
        <v>114.425</v>
      </c>
      <c r="I620" s="316">
        <v>0</v>
      </c>
      <c r="J620" s="316">
        <f t="shared" si="87"/>
        <v>114.425</v>
      </c>
      <c r="K620" s="316">
        <v>0</v>
      </c>
      <c r="L620" s="316">
        <v>0</v>
      </c>
      <c r="M620" s="316">
        <v>0</v>
      </c>
      <c r="N620" s="316">
        <v>0</v>
      </c>
      <c r="O620" s="316">
        <v>114.425</v>
      </c>
      <c r="P620" s="316">
        <v>0</v>
      </c>
      <c r="Q620" s="320" t="s">
        <v>877</v>
      </c>
    </row>
    <row r="621" spans="1:17" ht="75.3">
      <c r="A621" s="98" t="s">
        <v>567</v>
      </c>
      <c r="B621" s="315" t="s">
        <v>878</v>
      </c>
      <c r="C621" s="316">
        <f t="shared" si="86"/>
        <v>112.185</v>
      </c>
      <c r="D621" s="316">
        <v>0</v>
      </c>
      <c r="E621" s="316">
        <v>0</v>
      </c>
      <c r="F621" s="316">
        <v>0</v>
      </c>
      <c r="G621" s="316">
        <v>0</v>
      </c>
      <c r="H621" s="316">
        <v>112.185</v>
      </c>
      <c r="I621" s="316">
        <v>0</v>
      </c>
      <c r="J621" s="316">
        <f t="shared" si="87"/>
        <v>112.185</v>
      </c>
      <c r="K621" s="316">
        <v>0</v>
      </c>
      <c r="L621" s="316">
        <v>0</v>
      </c>
      <c r="M621" s="316">
        <v>0</v>
      </c>
      <c r="N621" s="316">
        <v>0</v>
      </c>
      <c r="O621" s="316">
        <f>8.614+79.731+23.84</f>
        <v>112.185</v>
      </c>
      <c r="P621" s="316">
        <v>0</v>
      </c>
      <c r="Q621" s="320" t="s">
        <v>878</v>
      </c>
    </row>
    <row r="622" spans="1:17" ht="151.19999999999999">
      <c r="A622" s="98" t="s">
        <v>569</v>
      </c>
      <c r="B622" s="315" t="s">
        <v>879</v>
      </c>
      <c r="C622" s="316">
        <f t="shared" si="86"/>
        <v>210</v>
      </c>
      <c r="D622" s="316">
        <v>0</v>
      </c>
      <c r="E622" s="316">
        <v>0</v>
      </c>
      <c r="F622" s="316">
        <v>0</v>
      </c>
      <c r="G622" s="316">
        <v>0</v>
      </c>
      <c r="H622" s="316">
        <v>210</v>
      </c>
      <c r="I622" s="316">
        <v>0</v>
      </c>
      <c r="J622" s="316">
        <f t="shared" si="87"/>
        <v>210</v>
      </c>
      <c r="K622" s="316">
        <v>0</v>
      </c>
      <c r="L622" s="316">
        <v>0</v>
      </c>
      <c r="M622" s="316">
        <v>0</v>
      </c>
      <c r="N622" s="316">
        <v>0</v>
      </c>
      <c r="O622" s="316">
        <f>H622</f>
        <v>210</v>
      </c>
      <c r="P622" s="316">
        <v>0</v>
      </c>
      <c r="Q622" s="315" t="s">
        <v>879</v>
      </c>
    </row>
    <row r="623" spans="1:17" ht="106.05">
      <c r="A623" s="98" t="s">
        <v>571</v>
      </c>
      <c r="B623" s="315" t="s">
        <v>880</v>
      </c>
      <c r="C623" s="316">
        <v>1466.8666700000001</v>
      </c>
      <c r="D623" s="316">
        <v>0</v>
      </c>
      <c r="E623" s="316">
        <v>0</v>
      </c>
      <c r="F623" s="316">
        <v>0</v>
      </c>
      <c r="G623" s="316">
        <v>0</v>
      </c>
      <c r="H623" s="316">
        <f>C623</f>
        <v>1466.8666700000001</v>
      </c>
      <c r="I623" s="316">
        <v>0</v>
      </c>
      <c r="J623" s="316">
        <v>0</v>
      </c>
      <c r="K623" s="316">
        <v>0</v>
      </c>
      <c r="L623" s="316">
        <v>0</v>
      </c>
      <c r="M623" s="316">
        <v>0</v>
      </c>
      <c r="N623" s="316">
        <v>0</v>
      </c>
      <c r="O623" s="316">
        <v>0</v>
      </c>
      <c r="P623" s="316">
        <v>0</v>
      </c>
      <c r="Q623" s="315"/>
    </row>
    <row r="624" spans="1:17" ht="75.95">
      <c r="A624" s="98" t="s">
        <v>881</v>
      </c>
      <c r="B624" s="315" t="s">
        <v>882</v>
      </c>
      <c r="C624" s="316">
        <f t="shared" ref="C624:C631" si="88">H624</f>
        <v>39.9</v>
      </c>
      <c r="D624" s="316">
        <v>0</v>
      </c>
      <c r="E624" s="316">
        <v>0</v>
      </c>
      <c r="F624" s="316">
        <v>0</v>
      </c>
      <c r="G624" s="316">
        <v>0</v>
      </c>
      <c r="H624" s="316">
        <v>39.9</v>
      </c>
      <c r="I624" s="316">
        <v>0</v>
      </c>
      <c r="J624" s="316">
        <f t="shared" ref="J624:J631" si="89">O624</f>
        <v>39.9</v>
      </c>
      <c r="K624" s="316">
        <v>0</v>
      </c>
      <c r="L624" s="316">
        <v>0</v>
      </c>
      <c r="M624" s="316">
        <v>0</v>
      </c>
      <c r="N624" s="316">
        <v>0</v>
      </c>
      <c r="O624" s="316">
        <f t="shared" ref="O624:O631" si="90">H624</f>
        <v>39.9</v>
      </c>
      <c r="P624" s="316">
        <v>0</v>
      </c>
      <c r="Q624" s="315" t="s">
        <v>882</v>
      </c>
    </row>
    <row r="625" spans="1:17" ht="91">
      <c r="A625" s="98" t="s">
        <v>883</v>
      </c>
      <c r="B625" s="315" t="s">
        <v>884</v>
      </c>
      <c r="C625" s="316">
        <f t="shared" si="88"/>
        <v>99.891000000000005</v>
      </c>
      <c r="D625" s="316">
        <v>0</v>
      </c>
      <c r="E625" s="316">
        <v>0</v>
      </c>
      <c r="F625" s="316">
        <v>0</v>
      </c>
      <c r="G625" s="316">
        <v>0</v>
      </c>
      <c r="H625" s="316">
        <v>99.891000000000005</v>
      </c>
      <c r="I625" s="316">
        <v>0</v>
      </c>
      <c r="J625" s="316">
        <f t="shared" si="89"/>
        <v>99.891000000000005</v>
      </c>
      <c r="K625" s="316">
        <v>0</v>
      </c>
      <c r="L625" s="316">
        <v>0</v>
      </c>
      <c r="M625" s="316">
        <v>0</v>
      </c>
      <c r="N625" s="316">
        <v>0</v>
      </c>
      <c r="O625" s="316">
        <f t="shared" si="90"/>
        <v>99.891000000000005</v>
      </c>
      <c r="P625" s="316">
        <v>0</v>
      </c>
      <c r="Q625" s="315" t="s">
        <v>884</v>
      </c>
    </row>
    <row r="626" spans="1:17" ht="45.85">
      <c r="A626" s="98" t="s">
        <v>885</v>
      </c>
      <c r="B626" s="315" t="s">
        <v>886</v>
      </c>
      <c r="C626" s="316">
        <f t="shared" si="88"/>
        <v>59.927</v>
      </c>
      <c r="D626" s="316">
        <v>0</v>
      </c>
      <c r="E626" s="316">
        <v>0</v>
      </c>
      <c r="F626" s="316">
        <v>0</v>
      </c>
      <c r="G626" s="316">
        <v>0</v>
      </c>
      <c r="H626" s="316">
        <v>59.927</v>
      </c>
      <c r="I626" s="316">
        <v>0</v>
      </c>
      <c r="J626" s="316">
        <f t="shared" si="89"/>
        <v>59.927</v>
      </c>
      <c r="K626" s="316">
        <v>0</v>
      </c>
      <c r="L626" s="316">
        <v>0</v>
      </c>
      <c r="M626" s="316">
        <v>0</v>
      </c>
      <c r="N626" s="316">
        <v>0</v>
      </c>
      <c r="O626" s="316">
        <f t="shared" si="90"/>
        <v>59.927</v>
      </c>
      <c r="P626" s="316">
        <v>0</v>
      </c>
      <c r="Q626" s="315" t="s">
        <v>886</v>
      </c>
    </row>
    <row r="627" spans="1:17" ht="75.95">
      <c r="A627" s="98" t="s">
        <v>887</v>
      </c>
      <c r="B627" s="315" t="s">
        <v>888</v>
      </c>
      <c r="C627" s="316">
        <f t="shared" si="88"/>
        <v>221.458</v>
      </c>
      <c r="D627" s="316">
        <v>0</v>
      </c>
      <c r="E627" s="316">
        <v>0</v>
      </c>
      <c r="F627" s="316">
        <v>0</v>
      </c>
      <c r="G627" s="316">
        <v>0</v>
      </c>
      <c r="H627" s="316">
        <v>221.458</v>
      </c>
      <c r="I627" s="316">
        <v>0</v>
      </c>
      <c r="J627" s="316">
        <f t="shared" si="89"/>
        <v>221.458</v>
      </c>
      <c r="K627" s="316">
        <v>0</v>
      </c>
      <c r="L627" s="316">
        <v>0</v>
      </c>
      <c r="M627" s="316">
        <v>0</v>
      </c>
      <c r="N627" s="316">
        <v>0</v>
      </c>
      <c r="O627" s="316">
        <f t="shared" si="90"/>
        <v>221.458</v>
      </c>
      <c r="P627" s="316">
        <v>0</v>
      </c>
      <c r="Q627" s="315" t="s">
        <v>888</v>
      </c>
    </row>
    <row r="628" spans="1:17" ht="45.85">
      <c r="A628" s="98" t="s">
        <v>889</v>
      </c>
      <c r="B628" s="315" t="s">
        <v>890</v>
      </c>
      <c r="C628" s="316">
        <f t="shared" si="88"/>
        <v>330.13200000000001</v>
      </c>
      <c r="D628" s="316">
        <v>0</v>
      </c>
      <c r="E628" s="316">
        <v>0</v>
      </c>
      <c r="F628" s="316">
        <v>0</v>
      </c>
      <c r="G628" s="316">
        <v>0</v>
      </c>
      <c r="H628" s="316">
        <v>330.13200000000001</v>
      </c>
      <c r="I628" s="316">
        <v>0</v>
      </c>
      <c r="J628" s="316">
        <f t="shared" si="89"/>
        <v>330.13200000000001</v>
      </c>
      <c r="K628" s="316">
        <v>0</v>
      </c>
      <c r="L628" s="316">
        <v>0</v>
      </c>
      <c r="M628" s="316">
        <v>0</v>
      </c>
      <c r="N628" s="316">
        <v>0</v>
      </c>
      <c r="O628" s="316">
        <f t="shared" si="90"/>
        <v>330.13200000000001</v>
      </c>
      <c r="P628" s="316">
        <v>0</v>
      </c>
      <c r="Q628" s="315" t="s">
        <v>890</v>
      </c>
    </row>
    <row r="629" spans="1:17" ht="45.85">
      <c r="A629" s="98" t="s">
        <v>891</v>
      </c>
      <c r="B629" s="315" t="s">
        <v>892</v>
      </c>
      <c r="C629" s="316">
        <f t="shared" si="88"/>
        <v>143.62100000000001</v>
      </c>
      <c r="D629" s="316">
        <v>0</v>
      </c>
      <c r="E629" s="316">
        <v>0</v>
      </c>
      <c r="F629" s="316">
        <v>0</v>
      </c>
      <c r="G629" s="316">
        <v>0</v>
      </c>
      <c r="H629" s="316">
        <v>143.62100000000001</v>
      </c>
      <c r="I629" s="316">
        <v>0</v>
      </c>
      <c r="J629" s="316">
        <f t="shared" si="89"/>
        <v>143.62100000000001</v>
      </c>
      <c r="K629" s="316">
        <v>0</v>
      </c>
      <c r="L629" s="316">
        <v>0</v>
      </c>
      <c r="M629" s="316">
        <v>0</v>
      </c>
      <c r="N629" s="316">
        <v>0</v>
      </c>
      <c r="O629" s="316">
        <f t="shared" si="90"/>
        <v>143.62100000000001</v>
      </c>
      <c r="P629" s="316">
        <v>0</v>
      </c>
      <c r="Q629" s="315" t="s">
        <v>892</v>
      </c>
    </row>
    <row r="630" spans="1:17" ht="45.85">
      <c r="A630" s="98" t="s">
        <v>893</v>
      </c>
      <c r="B630" s="315" t="s">
        <v>894</v>
      </c>
      <c r="C630" s="316">
        <f t="shared" si="88"/>
        <v>69.844999999999999</v>
      </c>
      <c r="D630" s="316">
        <v>0</v>
      </c>
      <c r="E630" s="316">
        <v>0</v>
      </c>
      <c r="F630" s="316">
        <v>0</v>
      </c>
      <c r="G630" s="316">
        <v>0</v>
      </c>
      <c r="H630" s="316">
        <v>69.844999999999999</v>
      </c>
      <c r="I630" s="316">
        <v>0</v>
      </c>
      <c r="J630" s="316">
        <f t="shared" si="89"/>
        <v>69.844999999999999</v>
      </c>
      <c r="K630" s="316">
        <v>0</v>
      </c>
      <c r="L630" s="316">
        <v>0</v>
      </c>
      <c r="M630" s="316">
        <v>0</v>
      </c>
      <c r="N630" s="316">
        <v>0</v>
      </c>
      <c r="O630" s="316">
        <f t="shared" si="90"/>
        <v>69.844999999999999</v>
      </c>
      <c r="P630" s="316">
        <v>0</v>
      </c>
      <c r="Q630" s="315" t="s">
        <v>894</v>
      </c>
    </row>
    <row r="631" spans="1:17" ht="45.85">
      <c r="A631" s="98" t="s">
        <v>895</v>
      </c>
      <c r="B631" s="315" t="s">
        <v>896</v>
      </c>
      <c r="C631" s="316">
        <f t="shared" si="88"/>
        <v>549.98099999999999</v>
      </c>
      <c r="D631" s="316">
        <v>0</v>
      </c>
      <c r="E631" s="316">
        <v>0</v>
      </c>
      <c r="F631" s="316">
        <v>0</v>
      </c>
      <c r="G631" s="316">
        <v>0</v>
      </c>
      <c r="H631" s="316">
        <v>549.98099999999999</v>
      </c>
      <c r="I631" s="316">
        <v>0</v>
      </c>
      <c r="J631" s="316">
        <f t="shared" si="89"/>
        <v>549.98099999999999</v>
      </c>
      <c r="K631" s="316">
        <v>0</v>
      </c>
      <c r="L631" s="316">
        <v>0</v>
      </c>
      <c r="M631" s="316">
        <v>0</v>
      </c>
      <c r="N631" s="316">
        <v>0</v>
      </c>
      <c r="O631" s="316">
        <f t="shared" si="90"/>
        <v>549.98099999999999</v>
      </c>
      <c r="P631" s="316">
        <v>0</v>
      </c>
      <c r="Q631" s="315" t="s">
        <v>896</v>
      </c>
    </row>
    <row r="632" spans="1:17">
      <c r="A632" s="98"/>
      <c r="B632" s="323" t="s">
        <v>897</v>
      </c>
      <c r="C632" s="319">
        <f>SUM(C606:C631)</f>
        <v>12119.862239999995</v>
      </c>
      <c r="D632" s="316">
        <v>0</v>
      </c>
      <c r="E632" s="316">
        <v>0</v>
      </c>
      <c r="F632" s="316">
        <v>0</v>
      </c>
      <c r="G632" s="316">
        <v>0</v>
      </c>
      <c r="H632" s="319">
        <f>SUM(H606:H631)</f>
        <v>12119.862239999995</v>
      </c>
      <c r="I632" s="316">
        <v>0</v>
      </c>
      <c r="J632" s="319">
        <f>SUM(J606:J631)</f>
        <v>10652.995569999995</v>
      </c>
      <c r="K632" s="316">
        <v>0</v>
      </c>
      <c r="L632" s="316">
        <v>0</v>
      </c>
      <c r="M632" s="316">
        <v>0</v>
      </c>
      <c r="N632" s="316">
        <v>0</v>
      </c>
      <c r="O632" s="319">
        <f>SUM(O606:O631)</f>
        <v>10652.995569999995</v>
      </c>
      <c r="P632" s="316">
        <v>0</v>
      </c>
      <c r="Q632" s="320"/>
    </row>
    <row r="633" spans="1:17" ht="15.75" customHeight="1">
      <c r="A633" s="98"/>
      <c r="B633" s="381" t="s">
        <v>898</v>
      </c>
      <c r="C633" s="381"/>
      <c r="D633" s="381"/>
      <c r="E633" s="381"/>
      <c r="F633" s="381"/>
      <c r="G633" s="381"/>
      <c r="H633" s="381"/>
      <c r="I633" s="381"/>
      <c r="J633" s="381"/>
      <c r="K633" s="381"/>
      <c r="L633" s="381"/>
      <c r="M633" s="381"/>
      <c r="N633" s="381"/>
      <c r="O633" s="381"/>
      <c r="P633" s="381"/>
      <c r="Q633" s="381"/>
    </row>
    <row r="634" spans="1:17" ht="60.25">
      <c r="A634" s="98" t="s">
        <v>65</v>
      </c>
      <c r="B634" s="315" t="s">
        <v>899</v>
      </c>
      <c r="C634" s="324">
        <f>H634</f>
        <v>11105.41822</v>
      </c>
      <c r="D634" s="316">
        <v>0</v>
      </c>
      <c r="E634" s="316">
        <v>0</v>
      </c>
      <c r="F634" s="316">
        <v>0</v>
      </c>
      <c r="G634" s="316">
        <v>0</v>
      </c>
      <c r="H634" s="324">
        <v>11105.41822</v>
      </c>
      <c r="I634" s="316">
        <v>0</v>
      </c>
      <c r="J634" s="324">
        <f>O634</f>
        <v>11103.82302</v>
      </c>
      <c r="K634" s="316">
        <v>0</v>
      </c>
      <c r="L634" s="316">
        <v>0</v>
      </c>
      <c r="M634" s="316">
        <v>0</v>
      </c>
      <c r="N634" s="316">
        <v>0</v>
      </c>
      <c r="O634" s="324">
        <f>H634-1.5952</f>
        <v>11103.82302</v>
      </c>
      <c r="P634" s="316">
        <v>0</v>
      </c>
      <c r="Q634" s="325" t="s">
        <v>900</v>
      </c>
    </row>
    <row r="635" spans="1:17">
      <c r="A635" s="98"/>
      <c r="B635" s="323" t="s">
        <v>897</v>
      </c>
      <c r="C635" s="326">
        <f>C634</f>
        <v>11105.41822</v>
      </c>
      <c r="D635" s="316">
        <v>0</v>
      </c>
      <c r="E635" s="316">
        <v>0</v>
      </c>
      <c r="F635" s="316">
        <v>0</v>
      </c>
      <c r="G635" s="316">
        <v>0</v>
      </c>
      <c r="H635" s="326">
        <f>H634</f>
        <v>11105.41822</v>
      </c>
      <c r="I635" s="316">
        <v>0</v>
      </c>
      <c r="J635" s="326">
        <f>J634</f>
        <v>11103.82302</v>
      </c>
      <c r="K635" s="316">
        <v>0</v>
      </c>
      <c r="L635" s="316">
        <v>0</v>
      </c>
      <c r="M635" s="316">
        <v>0</v>
      </c>
      <c r="N635" s="316">
        <v>0</v>
      </c>
      <c r="O635" s="326">
        <f>O634</f>
        <v>11103.82302</v>
      </c>
      <c r="P635" s="316">
        <v>0</v>
      </c>
      <c r="Q635" s="327"/>
    </row>
    <row r="636" spans="1:17" ht="15.75" customHeight="1">
      <c r="A636" s="98"/>
      <c r="B636" s="381" t="s">
        <v>901</v>
      </c>
      <c r="C636" s="381"/>
      <c r="D636" s="381"/>
      <c r="E636" s="381"/>
      <c r="F636" s="381"/>
      <c r="G636" s="381"/>
      <c r="H636" s="381"/>
      <c r="I636" s="381"/>
      <c r="J636" s="381"/>
      <c r="K636" s="381"/>
      <c r="L636" s="381"/>
      <c r="M636" s="381"/>
      <c r="N636" s="381"/>
      <c r="O636" s="381"/>
      <c r="P636" s="381"/>
      <c r="Q636" s="381"/>
    </row>
    <row r="637" spans="1:17" ht="15.75" customHeight="1">
      <c r="A637" s="98" t="s">
        <v>71</v>
      </c>
      <c r="B637" s="315" t="s">
        <v>902</v>
      </c>
      <c r="C637" s="324">
        <f>G637+H637+I637</f>
        <v>12327.138440000001</v>
      </c>
      <c r="D637" s="316">
        <v>0</v>
      </c>
      <c r="E637" s="324">
        <f>G637</f>
        <v>3472.5</v>
      </c>
      <c r="F637" s="316">
        <v>0</v>
      </c>
      <c r="G637" s="322">
        <v>3472.5</v>
      </c>
      <c r="H637" s="322">
        <v>7804.9570000000003</v>
      </c>
      <c r="I637" s="314">
        <v>1049.6814400000001</v>
      </c>
      <c r="J637" s="324">
        <f>N637+O637+P637</f>
        <v>11973.23245</v>
      </c>
      <c r="K637" s="316">
        <v>0</v>
      </c>
      <c r="L637" s="324">
        <f>N637</f>
        <v>3472.5</v>
      </c>
      <c r="M637" s="316">
        <v>0</v>
      </c>
      <c r="N637" s="322">
        <f t="shared" ref="N637:O639" si="91">G637</f>
        <v>3472.5</v>
      </c>
      <c r="O637" s="322">
        <f t="shared" si="91"/>
        <v>7804.9570000000003</v>
      </c>
      <c r="P637" s="314">
        <v>695.77544999999998</v>
      </c>
      <c r="Q637" s="382" t="s">
        <v>903</v>
      </c>
    </row>
    <row r="638" spans="1:17">
      <c r="A638" s="98" t="s">
        <v>212</v>
      </c>
      <c r="B638" s="317" t="s">
        <v>904</v>
      </c>
      <c r="C638" s="324">
        <f>G638+H638+I638</f>
        <v>18612.268150000004</v>
      </c>
      <c r="D638" s="316">
        <v>0</v>
      </c>
      <c r="E638" s="324">
        <f>G638</f>
        <v>427.36399999999998</v>
      </c>
      <c r="F638" s="316">
        <v>0</v>
      </c>
      <c r="G638" s="324">
        <v>427.36399999999998</v>
      </c>
      <c r="H638" s="324">
        <f>16008.34445</f>
        <v>16008.344450000001</v>
      </c>
      <c r="I638" s="324">
        <v>2176.5596999999998</v>
      </c>
      <c r="J638" s="324">
        <f>N638+O638+P638</f>
        <v>18444.832850000003</v>
      </c>
      <c r="K638" s="316">
        <v>0</v>
      </c>
      <c r="L638" s="324">
        <f>N638</f>
        <v>427.36399999999998</v>
      </c>
      <c r="M638" s="316">
        <v>0</v>
      </c>
      <c r="N638" s="324">
        <f t="shared" si="91"/>
        <v>427.36399999999998</v>
      </c>
      <c r="O638" s="324">
        <f t="shared" si="91"/>
        <v>16008.344450000001</v>
      </c>
      <c r="P638" s="324">
        <v>2009.1243999999999</v>
      </c>
      <c r="Q638" s="382"/>
    </row>
    <row r="639" spans="1:17">
      <c r="A639" s="98" t="s">
        <v>222</v>
      </c>
      <c r="B639" s="317" t="s">
        <v>905</v>
      </c>
      <c r="C639" s="324">
        <f>G639+H639+I639</f>
        <v>8303.9022499999992</v>
      </c>
      <c r="D639" s="316">
        <v>0</v>
      </c>
      <c r="E639" s="324">
        <f>G639</f>
        <v>2435.886</v>
      </c>
      <c r="F639" s="316">
        <v>0</v>
      </c>
      <c r="G639" s="324">
        <v>2435.886</v>
      </c>
      <c r="H639" s="324">
        <v>4851.1374299999998</v>
      </c>
      <c r="I639" s="324">
        <v>1016.87882</v>
      </c>
      <c r="J639" s="324">
        <f>N639+O639+P639</f>
        <v>8212.8299399999996</v>
      </c>
      <c r="K639" s="316">
        <v>0</v>
      </c>
      <c r="L639" s="324">
        <f>N639</f>
        <v>2435.886</v>
      </c>
      <c r="M639" s="316">
        <v>0</v>
      </c>
      <c r="N639" s="324">
        <f t="shared" si="91"/>
        <v>2435.886</v>
      </c>
      <c r="O639" s="324">
        <f t="shared" si="91"/>
        <v>4851.1374299999998</v>
      </c>
      <c r="P639" s="324">
        <v>925.80651</v>
      </c>
      <c r="Q639" s="382"/>
    </row>
    <row r="640" spans="1:17">
      <c r="A640" s="98" t="s">
        <v>225</v>
      </c>
      <c r="B640" s="317" t="s">
        <v>906</v>
      </c>
      <c r="C640" s="324">
        <f>H640+I640</f>
        <v>2727.5231699999999</v>
      </c>
      <c r="D640" s="316">
        <v>0</v>
      </c>
      <c r="E640" s="324"/>
      <c r="F640" s="316">
        <v>0</v>
      </c>
      <c r="G640" s="324"/>
      <c r="H640" s="324">
        <f>1865.398+147</f>
        <v>2012.3979999999999</v>
      </c>
      <c r="I640" s="324">
        <v>715.12517000000003</v>
      </c>
      <c r="J640" s="324">
        <f>K640+L640+M640+N640+O640+P640</f>
        <v>2601.7893300000001</v>
      </c>
      <c r="K640" s="316">
        <v>0</v>
      </c>
      <c r="L640" s="324"/>
      <c r="M640" s="316">
        <v>0</v>
      </c>
      <c r="N640" s="324"/>
      <c r="O640" s="324">
        <f>H640</f>
        <v>2012.3979999999999</v>
      </c>
      <c r="P640" s="324">
        <v>589.39133000000004</v>
      </c>
      <c r="Q640" s="382"/>
    </row>
    <row r="641" spans="1:17" ht="30.15">
      <c r="A641" s="98" t="s">
        <v>227</v>
      </c>
      <c r="B641" s="317" t="s">
        <v>907</v>
      </c>
      <c r="C641" s="324">
        <f>G641+H641</f>
        <v>3233.91</v>
      </c>
      <c r="D641" s="316">
        <v>0</v>
      </c>
      <c r="E641" s="324">
        <f>G641</f>
        <v>1262.191</v>
      </c>
      <c r="F641" s="316">
        <v>0</v>
      </c>
      <c r="G641" s="324">
        <v>1262.191</v>
      </c>
      <c r="H641" s="324">
        <f>1971.719</f>
        <v>1971.7190000000001</v>
      </c>
      <c r="I641" s="324"/>
      <c r="J641" s="324">
        <f>N641+O641+P641</f>
        <v>3233.91</v>
      </c>
      <c r="K641" s="316">
        <v>0</v>
      </c>
      <c r="L641" s="324">
        <f>N641</f>
        <v>1262.191</v>
      </c>
      <c r="M641" s="316">
        <v>0</v>
      </c>
      <c r="N641" s="324">
        <f>G641</f>
        <v>1262.191</v>
      </c>
      <c r="O641" s="324">
        <f>H641</f>
        <v>1971.7190000000001</v>
      </c>
      <c r="P641" s="324">
        <v>0</v>
      </c>
      <c r="Q641" s="382"/>
    </row>
    <row r="642" spans="1:17">
      <c r="A642" s="98" t="s">
        <v>232</v>
      </c>
      <c r="B642" s="317" t="s">
        <v>908</v>
      </c>
      <c r="C642" s="324">
        <f>G642+H642+I642</f>
        <v>10638.677300000001</v>
      </c>
      <c r="D642" s="316">
        <v>0</v>
      </c>
      <c r="E642" s="324">
        <f>G642</f>
        <v>1514.039</v>
      </c>
      <c r="F642" s="316">
        <v>0</v>
      </c>
      <c r="G642" s="324">
        <v>1514.039</v>
      </c>
      <c r="H642" s="324">
        <f>6366.05983+1630.85158</f>
        <v>7996.9114100000006</v>
      </c>
      <c r="I642" s="324">
        <v>1127.7268899999999</v>
      </c>
      <c r="J642" s="324">
        <f>K642+M642+N642+O642+P642</f>
        <v>10435.180490000001</v>
      </c>
      <c r="K642" s="316">
        <v>0</v>
      </c>
      <c r="L642" s="324">
        <f>N642</f>
        <v>1514.039</v>
      </c>
      <c r="M642" s="316">
        <v>0</v>
      </c>
      <c r="N642" s="324">
        <f>G642</f>
        <v>1514.039</v>
      </c>
      <c r="O642" s="324">
        <f>H642</f>
        <v>7996.9114100000006</v>
      </c>
      <c r="P642" s="324">
        <v>924.23008000000004</v>
      </c>
      <c r="Q642" s="382"/>
    </row>
    <row r="643" spans="1:17">
      <c r="A643" s="98" t="s">
        <v>909</v>
      </c>
      <c r="B643" s="317" t="s">
        <v>910</v>
      </c>
      <c r="C643" s="324">
        <f>G643+H643+I643</f>
        <v>9120.4559099999988</v>
      </c>
      <c r="D643" s="316">
        <v>0</v>
      </c>
      <c r="E643" s="324">
        <f>G643</f>
        <v>1474.9839999999999</v>
      </c>
      <c r="F643" s="316">
        <v>0</v>
      </c>
      <c r="G643" s="324">
        <v>1474.9839999999999</v>
      </c>
      <c r="H643" s="324">
        <f>3788.173</f>
        <v>3788.1729999999998</v>
      </c>
      <c r="I643" s="324">
        <v>3857.29891</v>
      </c>
      <c r="J643" s="324">
        <f>K643+LK643+N643+O643+P643</f>
        <v>9043.5186499999982</v>
      </c>
      <c r="K643" s="316">
        <v>0</v>
      </c>
      <c r="L643" s="324">
        <f>N643</f>
        <v>1474.9839999999999</v>
      </c>
      <c r="M643" s="316">
        <v>0</v>
      </c>
      <c r="N643" s="324">
        <f>G643</f>
        <v>1474.9839999999999</v>
      </c>
      <c r="O643" s="324">
        <f>H643</f>
        <v>3788.1729999999998</v>
      </c>
      <c r="P643" s="324">
        <v>3780.3616499999998</v>
      </c>
      <c r="Q643" s="382"/>
    </row>
    <row r="644" spans="1:17" ht="51.75" customHeight="1">
      <c r="A644" s="98"/>
      <c r="B644" s="328" t="s">
        <v>897</v>
      </c>
      <c r="C644" s="326">
        <f>C643+C642+C641+C640+C639+C638+C637</f>
        <v>64963.875220000009</v>
      </c>
      <c r="D644" s="316">
        <v>0</v>
      </c>
      <c r="E644" s="326">
        <f>E637+E638+E639+E641+E642+E643</f>
        <v>10586.964</v>
      </c>
      <c r="F644" s="316">
        <v>0</v>
      </c>
      <c r="G644" s="326">
        <f>SUM(G637:G643)</f>
        <v>10586.964</v>
      </c>
      <c r="H644" s="326">
        <f>SUM(H637:H643)</f>
        <v>44433.640290000003</v>
      </c>
      <c r="I644" s="326">
        <f>SUM(I637:I643)</f>
        <v>9943.2709300000006</v>
      </c>
      <c r="J644" s="326">
        <f>SUM(J637:J643)</f>
        <v>63945.293709999998</v>
      </c>
      <c r="K644" s="316">
        <v>0</v>
      </c>
      <c r="L644" s="326">
        <f>SUM(L637:L643)</f>
        <v>10586.964</v>
      </c>
      <c r="M644" s="316">
        <v>0</v>
      </c>
      <c r="N644" s="326">
        <f>SUM(N637:N643)</f>
        <v>10586.964</v>
      </c>
      <c r="O644" s="326">
        <f>O643+O642+O641+O640+O639+O638+O637</f>
        <v>44433.640290000003</v>
      </c>
      <c r="P644" s="326">
        <f>SUM(P637:P643)</f>
        <v>8924.6894199999988</v>
      </c>
      <c r="Q644" s="382"/>
    </row>
    <row r="645" spans="1:17" ht="15.75" customHeight="1">
      <c r="A645" s="98"/>
      <c r="B645" s="383" t="s">
        <v>911</v>
      </c>
      <c r="C645" s="383"/>
      <c r="D645" s="383"/>
      <c r="E645" s="383"/>
      <c r="F645" s="383"/>
      <c r="G645" s="383"/>
      <c r="H645" s="383"/>
      <c r="I645" s="383"/>
      <c r="J645" s="383"/>
      <c r="K645" s="383"/>
      <c r="L645" s="383"/>
      <c r="M645" s="383"/>
      <c r="N645" s="383"/>
      <c r="O645" s="383"/>
      <c r="P645" s="383"/>
      <c r="Q645" s="383"/>
    </row>
    <row r="646" spans="1:17" ht="90.35">
      <c r="A646" s="98" t="s">
        <v>235</v>
      </c>
      <c r="B646" s="317" t="s">
        <v>912</v>
      </c>
      <c r="C646" s="316">
        <f>E646</f>
        <v>16</v>
      </c>
      <c r="D646" s="316">
        <v>0</v>
      </c>
      <c r="E646" s="316">
        <f>G646</f>
        <v>16</v>
      </c>
      <c r="F646" s="316">
        <v>0</v>
      </c>
      <c r="G646" s="316">
        <v>16</v>
      </c>
      <c r="H646" s="316">
        <v>0</v>
      </c>
      <c r="I646" s="316">
        <v>0</v>
      </c>
      <c r="J646" s="316">
        <f>L646</f>
        <v>16</v>
      </c>
      <c r="K646" s="316">
        <v>0</v>
      </c>
      <c r="L646" s="316">
        <f>N646</f>
        <v>16</v>
      </c>
      <c r="M646" s="316">
        <v>0</v>
      </c>
      <c r="N646" s="316">
        <v>16</v>
      </c>
      <c r="O646" s="316">
        <v>0</v>
      </c>
      <c r="P646" s="316">
        <v>0</v>
      </c>
      <c r="Q646" s="329" t="s">
        <v>913</v>
      </c>
    </row>
    <row r="647" spans="1:17">
      <c r="A647" s="98"/>
      <c r="B647" s="328" t="s">
        <v>854</v>
      </c>
      <c r="C647" s="319">
        <f>C646</f>
        <v>16</v>
      </c>
      <c r="D647" s="316">
        <v>0</v>
      </c>
      <c r="E647" s="319">
        <f>E646</f>
        <v>16</v>
      </c>
      <c r="F647" s="316">
        <v>0</v>
      </c>
      <c r="G647" s="319">
        <f>G646</f>
        <v>16</v>
      </c>
      <c r="H647" s="316">
        <v>0</v>
      </c>
      <c r="I647" s="316">
        <v>0</v>
      </c>
      <c r="J647" s="319">
        <f>J646</f>
        <v>16</v>
      </c>
      <c r="K647" s="316">
        <v>0</v>
      </c>
      <c r="L647" s="319">
        <f>L646</f>
        <v>16</v>
      </c>
      <c r="M647" s="316">
        <v>0</v>
      </c>
      <c r="N647" s="319">
        <f>N646</f>
        <v>16</v>
      </c>
      <c r="O647" s="316">
        <v>0</v>
      </c>
      <c r="P647" s="316">
        <v>0</v>
      </c>
      <c r="Q647" s="316"/>
    </row>
    <row r="648" spans="1:17">
      <c r="A648" s="98"/>
      <c r="B648" s="317"/>
      <c r="C648" s="316"/>
      <c r="D648" s="316"/>
      <c r="E648" s="316"/>
      <c r="F648" s="316"/>
      <c r="G648" s="316"/>
      <c r="H648" s="316"/>
      <c r="I648" s="316"/>
      <c r="J648" s="316"/>
      <c r="K648" s="316"/>
      <c r="L648" s="316"/>
      <c r="M648" s="316"/>
      <c r="N648" s="316"/>
      <c r="O648" s="316"/>
      <c r="P648" s="316"/>
      <c r="Q648" s="330"/>
    </row>
    <row r="649" spans="1:17">
      <c r="A649" s="98"/>
      <c r="B649" s="328" t="s">
        <v>914</v>
      </c>
      <c r="C649" s="319">
        <f>C647+C644+C635+C632+C604</f>
        <v>89416.724040000001</v>
      </c>
      <c r="D649" s="316">
        <v>0</v>
      </c>
      <c r="E649" s="319">
        <f>E647+E644</f>
        <v>10602.964</v>
      </c>
      <c r="F649" s="316">
        <v>0</v>
      </c>
      <c r="G649" s="319">
        <f>G647+G644</f>
        <v>10602.964</v>
      </c>
      <c r="H649" s="319">
        <f>H644+H635+H632+H604</f>
        <v>68870.489109999995</v>
      </c>
      <c r="I649" s="319">
        <f>I643+I642+I640+I639+I638+I637</f>
        <v>9943.2709299999988</v>
      </c>
      <c r="J649" s="319">
        <f>N649+O649+P649</f>
        <v>86929.680659999998</v>
      </c>
      <c r="K649" s="316">
        <v>0</v>
      </c>
      <c r="L649" s="319">
        <f>L647+L644</f>
        <v>10602.964</v>
      </c>
      <c r="M649" s="316">
        <v>0</v>
      </c>
      <c r="N649" s="319">
        <f>N647+N644</f>
        <v>10602.964</v>
      </c>
      <c r="O649" s="319">
        <f>O644+O635+O632+O604</f>
        <v>67402.02724000001</v>
      </c>
      <c r="P649" s="319">
        <f>P644</f>
        <v>8924.6894199999988</v>
      </c>
      <c r="Q649" s="330"/>
    </row>
    <row r="650" spans="1:17">
      <c r="A650" s="98"/>
      <c r="B650" s="331"/>
      <c r="C650" s="324"/>
      <c r="D650" s="324"/>
      <c r="E650" s="324"/>
      <c r="F650" s="324"/>
      <c r="G650" s="324"/>
      <c r="H650" s="324"/>
      <c r="I650" s="324"/>
      <c r="J650" s="324"/>
      <c r="K650" s="324"/>
      <c r="L650" s="324"/>
      <c r="M650" s="324"/>
      <c r="N650" s="324"/>
      <c r="O650" s="324"/>
      <c r="P650" s="324"/>
      <c r="Q650" s="330"/>
    </row>
    <row r="651" spans="1:17" ht="15.75" customHeight="1">
      <c r="A651" s="98"/>
      <c r="B651" s="382" t="s">
        <v>915</v>
      </c>
      <c r="C651" s="382"/>
      <c r="D651" s="382"/>
      <c r="E651" s="382"/>
      <c r="F651" s="382"/>
      <c r="G651" s="382"/>
      <c r="H651" s="382"/>
      <c r="I651" s="382"/>
      <c r="J651" s="382"/>
      <c r="K651" s="382"/>
      <c r="L651" s="382"/>
      <c r="M651" s="382"/>
      <c r="N651" s="382"/>
      <c r="O651" s="382"/>
      <c r="P651" s="382"/>
      <c r="Q651" s="330"/>
    </row>
    <row r="652" spans="1:17" ht="47.3" customHeight="1">
      <c r="A652" s="98" t="s">
        <v>56</v>
      </c>
      <c r="B652" s="317" t="s">
        <v>916</v>
      </c>
      <c r="C652" s="316">
        <f>H652</f>
        <v>13.5</v>
      </c>
      <c r="D652" s="316">
        <v>0</v>
      </c>
      <c r="E652" s="316">
        <v>0</v>
      </c>
      <c r="F652" s="316">
        <v>0</v>
      </c>
      <c r="G652" s="316">
        <v>0</v>
      </c>
      <c r="H652" s="316">
        <v>13.5</v>
      </c>
      <c r="I652" s="316">
        <v>0</v>
      </c>
      <c r="J652" s="316">
        <f>O652</f>
        <v>13.5</v>
      </c>
      <c r="K652" s="316">
        <v>0</v>
      </c>
      <c r="L652" s="316">
        <v>0</v>
      </c>
      <c r="M652" s="316">
        <v>0</v>
      </c>
      <c r="N652" s="316">
        <v>0</v>
      </c>
      <c r="O652" s="316">
        <f>H652</f>
        <v>13.5</v>
      </c>
      <c r="P652" s="316">
        <v>0</v>
      </c>
      <c r="Q652" s="380" t="s">
        <v>917</v>
      </c>
    </row>
    <row r="653" spans="1:17" ht="75.3">
      <c r="A653" s="98" t="s">
        <v>59</v>
      </c>
      <c r="B653" s="317" t="s">
        <v>918</v>
      </c>
      <c r="C653" s="316">
        <f>H653</f>
        <v>62.5</v>
      </c>
      <c r="D653" s="316">
        <v>0</v>
      </c>
      <c r="E653" s="316">
        <v>0</v>
      </c>
      <c r="F653" s="316">
        <v>0</v>
      </c>
      <c r="G653" s="316">
        <v>0</v>
      </c>
      <c r="H653" s="316">
        <v>62.5</v>
      </c>
      <c r="I653" s="316">
        <v>0</v>
      </c>
      <c r="J653" s="316">
        <f>O653</f>
        <v>62.5</v>
      </c>
      <c r="K653" s="316">
        <v>0</v>
      </c>
      <c r="L653" s="316">
        <v>0</v>
      </c>
      <c r="M653" s="316">
        <v>0</v>
      </c>
      <c r="N653" s="316">
        <v>0</v>
      </c>
      <c r="O653" s="316">
        <f>H653</f>
        <v>62.5</v>
      </c>
      <c r="P653" s="316">
        <v>0</v>
      </c>
      <c r="Q653" s="380"/>
    </row>
    <row r="654" spans="1:17" ht="75.3">
      <c r="A654" s="98" t="s">
        <v>61</v>
      </c>
      <c r="B654" s="317" t="s">
        <v>919</v>
      </c>
      <c r="C654" s="316">
        <f>H654</f>
        <v>157.535</v>
      </c>
      <c r="D654" s="316">
        <v>0</v>
      </c>
      <c r="E654" s="316">
        <v>0</v>
      </c>
      <c r="F654" s="316">
        <v>0</v>
      </c>
      <c r="G654" s="316">
        <v>0</v>
      </c>
      <c r="H654" s="316">
        <v>157.535</v>
      </c>
      <c r="I654" s="316">
        <v>0</v>
      </c>
      <c r="J654" s="316">
        <f>O654</f>
        <v>157.535</v>
      </c>
      <c r="K654" s="316">
        <v>0</v>
      </c>
      <c r="L654" s="316">
        <v>0</v>
      </c>
      <c r="M654" s="316">
        <v>0</v>
      </c>
      <c r="N654" s="316">
        <v>0</v>
      </c>
      <c r="O654" s="316">
        <f>H654</f>
        <v>157.535</v>
      </c>
      <c r="P654" s="316">
        <v>0</v>
      </c>
      <c r="Q654" s="380"/>
    </row>
    <row r="655" spans="1:17" ht="60.25">
      <c r="A655" s="98" t="s">
        <v>195</v>
      </c>
      <c r="B655" s="317" t="s">
        <v>920</v>
      </c>
      <c r="C655" s="316">
        <f>H655</f>
        <v>166.465</v>
      </c>
      <c r="D655" s="316">
        <v>0</v>
      </c>
      <c r="E655" s="316">
        <v>0</v>
      </c>
      <c r="F655" s="316">
        <v>0</v>
      </c>
      <c r="G655" s="316">
        <v>0</v>
      </c>
      <c r="H655" s="316">
        <v>166.465</v>
      </c>
      <c r="I655" s="316">
        <v>0</v>
      </c>
      <c r="J655" s="316">
        <f>O655</f>
        <v>166.465</v>
      </c>
      <c r="K655" s="316">
        <v>0</v>
      </c>
      <c r="L655" s="316">
        <v>0</v>
      </c>
      <c r="M655" s="316">
        <v>0</v>
      </c>
      <c r="N655" s="316">
        <v>0</v>
      </c>
      <c r="O655" s="316">
        <f>H655</f>
        <v>166.465</v>
      </c>
      <c r="P655" s="316">
        <v>0</v>
      </c>
      <c r="Q655" s="380"/>
    </row>
    <row r="656" spans="1:17">
      <c r="A656" s="98"/>
      <c r="B656" s="332" t="s">
        <v>897</v>
      </c>
      <c r="C656" s="319">
        <f>C655+C654+C653+C652</f>
        <v>400</v>
      </c>
      <c r="D656" s="316">
        <v>0</v>
      </c>
      <c r="E656" s="316">
        <v>0</v>
      </c>
      <c r="F656" s="316">
        <v>0</v>
      </c>
      <c r="G656" s="316">
        <v>0</v>
      </c>
      <c r="H656" s="319">
        <f>H655+H654+H653+H652</f>
        <v>400</v>
      </c>
      <c r="I656" s="316">
        <v>0</v>
      </c>
      <c r="J656" s="319">
        <f>J652+J653+J654+J655</f>
        <v>400</v>
      </c>
      <c r="K656" s="316">
        <v>0</v>
      </c>
      <c r="L656" s="316">
        <v>0</v>
      </c>
      <c r="M656" s="316">
        <v>0</v>
      </c>
      <c r="N656" s="316">
        <v>0</v>
      </c>
      <c r="O656" s="319">
        <f>SUM(O652:O655)</f>
        <v>400</v>
      </c>
      <c r="P656" s="316">
        <v>0</v>
      </c>
      <c r="Q656" s="331"/>
    </row>
    <row r="657" spans="1:17">
      <c r="A657" s="98"/>
      <c r="B657" s="384" t="s">
        <v>855</v>
      </c>
      <c r="C657" s="384"/>
      <c r="D657" s="384"/>
      <c r="E657" s="384"/>
      <c r="F657" s="384"/>
      <c r="G657" s="384"/>
      <c r="H657" s="384"/>
      <c r="I657" s="384"/>
      <c r="J657" s="384"/>
      <c r="K657" s="384"/>
      <c r="L657" s="384"/>
      <c r="M657" s="384"/>
      <c r="N657" s="384"/>
      <c r="O657" s="384"/>
      <c r="P657" s="384"/>
      <c r="Q657" s="384"/>
    </row>
    <row r="658" spans="1:17" ht="103.25" customHeight="1">
      <c r="A658" s="98" t="s">
        <v>197</v>
      </c>
      <c r="B658" s="317" t="s">
        <v>921</v>
      </c>
      <c r="C658" s="316">
        <f>E658+H658</f>
        <v>4643.8499999999995</v>
      </c>
      <c r="D658" s="316">
        <v>0</v>
      </c>
      <c r="E658" s="316">
        <f>F658</f>
        <v>4407.3999999999996</v>
      </c>
      <c r="F658" s="316">
        <v>4407.3999999999996</v>
      </c>
      <c r="G658" s="316">
        <v>0</v>
      </c>
      <c r="H658" s="316">
        <f>4.5+231.95</f>
        <v>236.45</v>
      </c>
      <c r="I658" s="316">
        <v>0</v>
      </c>
      <c r="J658" s="316">
        <f>L658+O658</f>
        <v>4562.7539999999999</v>
      </c>
      <c r="K658" s="316">
        <v>0</v>
      </c>
      <c r="L658" s="316">
        <f>M658+N658</f>
        <v>4330.3584899999996</v>
      </c>
      <c r="M658" s="316">
        <f>4330.35849</f>
        <v>4330.3584899999996</v>
      </c>
      <c r="N658" s="316">
        <v>0</v>
      </c>
      <c r="O658" s="316">
        <f>227.89551+4.5</f>
        <v>232.39551</v>
      </c>
      <c r="P658" s="316">
        <v>0</v>
      </c>
      <c r="Q658" s="317" t="s">
        <v>921</v>
      </c>
    </row>
    <row r="659" spans="1:17" ht="150.55000000000001">
      <c r="A659" s="98" t="s">
        <v>199</v>
      </c>
      <c r="B659" s="317" t="s">
        <v>922</v>
      </c>
      <c r="C659" s="316">
        <f>E659+H659</f>
        <v>347.23500000000001</v>
      </c>
      <c r="D659" s="316">
        <v>0</v>
      </c>
      <c r="E659" s="316">
        <f>F659+G659</f>
        <v>330.7</v>
      </c>
      <c r="F659" s="316">
        <v>0</v>
      </c>
      <c r="G659" s="316">
        <v>330.7</v>
      </c>
      <c r="H659" s="316">
        <v>16.535</v>
      </c>
      <c r="I659" s="316">
        <v>0</v>
      </c>
      <c r="J659" s="316">
        <f>L659+O659</f>
        <v>347.23500000000001</v>
      </c>
      <c r="K659" s="316">
        <v>0</v>
      </c>
      <c r="L659" s="316">
        <f>M659+N659</f>
        <v>330.7</v>
      </c>
      <c r="M659" s="316">
        <v>0</v>
      </c>
      <c r="N659" s="316">
        <v>330.7</v>
      </c>
      <c r="O659" s="316">
        <v>16.535</v>
      </c>
      <c r="P659" s="316">
        <v>0</v>
      </c>
      <c r="Q659" s="317" t="s">
        <v>922</v>
      </c>
    </row>
    <row r="660" spans="1:17">
      <c r="A660" s="98"/>
      <c r="B660" s="332" t="s">
        <v>897</v>
      </c>
      <c r="C660" s="319">
        <f>SUM(C658:C659)</f>
        <v>4991.0849999999991</v>
      </c>
      <c r="D660" s="316">
        <v>0</v>
      </c>
      <c r="E660" s="319">
        <f>SUM(E658:E659)</f>
        <v>4738.0999999999995</v>
      </c>
      <c r="F660" s="319">
        <f>F658</f>
        <v>4407.3999999999996</v>
      </c>
      <c r="G660" s="319">
        <f>SUM(G658:G659)</f>
        <v>330.7</v>
      </c>
      <c r="H660" s="319">
        <f>SUM(H658:H659)</f>
        <v>252.98499999999999</v>
      </c>
      <c r="I660" s="316">
        <v>0</v>
      </c>
      <c r="J660" s="319">
        <f>SUM(J658:J659)</f>
        <v>4909.9889999999996</v>
      </c>
      <c r="K660" s="316">
        <v>0</v>
      </c>
      <c r="L660" s="319">
        <f>SUM(L658:L659)</f>
        <v>4661.0584899999994</v>
      </c>
      <c r="M660" s="319">
        <f>M658</f>
        <v>4330.3584899999996</v>
      </c>
      <c r="N660" s="319">
        <f>N659</f>
        <v>330.7</v>
      </c>
      <c r="O660" s="319">
        <f>SUM(O658:O659)</f>
        <v>248.93051</v>
      </c>
      <c r="P660" s="316">
        <v>0</v>
      </c>
      <c r="Q660" s="331"/>
    </row>
    <row r="661" spans="1:17">
      <c r="A661" s="98"/>
      <c r="B661" s="332"/>
      <c r="C661" s="319"/>
      <c r="D661" s="319"/>
      <c r="E661" s="319"/>
      <c r="F661" s="319"/>
      <c r="G661" s="319"/>
      <c r="H661" s="319"/>
      <c r="I661" s="316"/>
      <c r="J661" s="319"/>
      <c r="K661" s="319"/>
      <c r="L661" s="319"/>
      <c r="M661" s="319"/>
      <c r="N661" s="319"/>
      <c r="O661" s="319"/>
      <c r="P661" s="324"/>
      <c r="Q661" s="331"/>
    </row>
    <row r="662" spans="1:17">
      <c r="A662" s="98"/>
      <c r="B662" s="189" t="s">
        <v>923</v>
      </c>
      <c r="C662" s="333">
        <f>C656+C660</f>
        <v>5391.0849999999991</v>
      </c>
      <c r="D662" s="316">
        <v>0</v>
      </c>
      <c r="E662" s="333">
        <f>E660</f>
        <v>4738.0999999999995</v>
      </c>
      <c r="F662" s="333">
        <f>F660</f>
        <v>4407.3999999999996</v>
      </c>
      <c r="G662" s="333">
        <f>G660</f>
        <v>330.7</v>
      </c>
      <c r="H662" s="333">
        <f>H656+H660</f>
        <v>652.98500000000001</v>
      </c>
      <c r="I662" s="316">
        <v>0</v>
      </c>
      <c r="J662" s="333">
        <f>J656+J660</f>
        <v>5309.9889999999996</v>
      </c>
      <c r="K662" s="316">
        <v>0</v>
      </c>
      <c r="L662" s="333">
        <f>L660</f>
        <v>4661.0584899999994</v>
      </c>
      <c r="M662" s="333">
        <f>M660</f>
        <v>4330.3584899999996</v>
      </c>
      <c r="N662" s="333">
        <f>N660</f>
        <v>330.7</v>
      </c>
      <c r="O662" s="333">
        <f>O656+O660</f>
        <v>648.93051000000003</v>
      </c>
      <c r="P662" s="316">
        <v>0</v>
      </c>
      <c r="Q662" s="334"/>
    </row>
    <row r="663" spans="1:17" ht="15.75" customHeight="1">
      <c r="A663" s="82"/>
      <c r="B663" s="382" t="s">
        <v>924</v>
      </c>
      <c r="C663" s="382"/>
      <c r="D663" s="382"/>
      <c r="E663" s="382"/>
      <c r="F663" s="382"/>
      <c r="G663" s="382"/>
      <c r="H663" s="382"/>
      <c r="I663" s="382"/>
      <c r="J663" s="382"/>
      <c r="K663" s="382"/>
      <c r="L663" s="382"/>
      <c r="M663" s="382"/>
      <c r="N663" s="382"/>
      <c r="O663" s="382"/>
      <c r="P663" s="382"/>
      <c r="Q663" s="331"/>
    </row>
    <row r="664" spans="1:17" ht="120.45">
      <c r="A664" s="82" t="s">
        <v>65</v>
      </c>
      <c r="B664" s="331" t="s">
        <v>925</v>
      </c>
      <c r="C664" s="319">
        <f>H664</f>
        <v>1.5</v>
      </c>
      <c r="D664" s="316">
        <v>0</v>
      </c>
      <c r="E664" s="316">
        <v>0</v>
      </c>
      <c r="F664" s="316">
        <v>0</v>
      </c>
      <c r="G664" s="316">
        <v>0</v>
      </c>
      <c r="H664" s="319">
        <v>1.5</v>
      </c>
      <c r="I664" s="316">
        <v>0</v>
      </c>
      <c r="J664" s="319">
        <f>O664</f>
        <v>1.5</v>
      </c>
      <c r="K664" s="316">
        <v>0</v>
      </c>
      <c r="L664" s="316">
        <v>0</v>
      </c>
      <c r="M664" s="316">
        <v>0</v>
      </c>
      <c r="N664" s="316">
        <v>0</v>
      </c>
      <c r="O664" s="319">
        <f>H664</f>
        <v>1.5</v>
      </c>
      <c r="P664" s="316">
        <v>0</v>
      </c>
      <c r="Q664" s="317" t="s">
        <v>925</v>
      </c>
    </row>
    <row r="665" spans="1:17" ht="90.35">
      <c r="A665" s="82" t="s">
        <v>67</v>
      </c>
      <c r="B665" s="331" t="s">
        <v>926</v>
      </c>
      <c r="C665" s="319">
        <f>H665</f>
        <v>4</v>
      </c>
      <c r="D665" s="316">
        <v>0</v>
      </c>
      <c r="E665" s="316">
        <v>0</v>
      </c>
      <c r="F665" s="316">
        <v>0</v>
      </c>
      <c r="G665" s="316">
        <v>0</v>
      </c>
      <c r="H665" s="319">
        <v>4</v>
      </c>
      <c r="I665" s="316">
        <v>0</v>
      </c>
      <c r="J665" s="319">
        <f>O665</f>
        <v>4</v>
      </c>
      <c r="K665" s="316">
        <v>0</v>
      </c>
      <c r="L665" s="316">
        <v>0</v>
      </c>
      <c r="M665" s="316">
        <v>0</v>
      </c>
      <c r="N665" s="316">
        <v>0</v>
      </c>
      <c r="O665" s="319">
        <v>4</v>
      </c>
      <c r="P665" s="316">
        <v>0</v>
      </c>
      <c r="Q665" s="317" t="s">
        <v>927</v>
      </c>
    </row>
    <row r="666" spans="1:17" ht="60.25">
      <c r="A666" s="82" t="s">
        <v>207</v>
      </c>
      <c r="B666" s="331" t="s">
        <v>928</v>
      </c>
      <c r="C666" s="319">
        <f>H666</f>
        <v>4.5999999999999996</v>
      </c>
      <c r="D666" s="316">
        <v>0</v>
      </c>
      <c r="E666" s="316">
        <v>0</v>
      </c>
      <c r="F666" s="316">
        <v>0</v>
      </c>
      <c r="G666" s="316">
        <v>0</v>
      </c>
      <c r="H666" s="319">
        <v>4.5999999999999996</v>
      </c>
      <c r="I666" s="316">
        <v>0</v>
      </c>
      <c r="J666" s="319">
        <f>O666</f>
        <v>4.5999999999999996</v>
      </c>
      <c r="K666" s="316">
        <v>0</v>
      </c>
      <c r="L666" s="316">
        <v>0</v>
      </c>
      <c r="M666" s="316">
        <v>0</v>
      </c>
      <c r="N666" s="316">
        <v>0</v>
      </c>
      <c r="O666" s="319">
        <v>4.5999999999999996</v>
      </c>
      <c r="P666" s="316">
        <v>0</v>
      </c>
      <c r="Q666" s="317" t="s">
        <v>929</v>
      </c>
    </row>
    <row r="667" spans="1:17" ht="75.3">
      <c r="A667" s="82" t="s">
        <v>108</v>
      </c>
      <c r="B667" s="331" t="s">
        <v>930</v>
      </c>
      <c r="C667" s="319">
        <f>H667</f>
        <v>3</v>
      </c>
      <c r="D667" s="316">
        <v>0</v>
      </c>
      <c r="E667" s="316">
        <v>0</v>
      </c>
      <c r="F667" s="316">
        <v>0</v>
      </c>
      <c r="G667" s="316">
        <v>0</v>
      </c>
      <c r="H667" s="319">
        <v>3</v>
      </c>
      <c r="I667" s="316">
        <v>0</v>
      </c>
      <c r="J667" s="319">
        <f>O667</f>
        <v>3</v>
      </c>
      <c r="K667" s="316">
        <v>0</v>
      </c>
      <c r="L667" s="316">
        <v>0</v>
      </c>
      <c r="M667" s="316">
        <v>0</v>
      </c>
      <c r="N667" s="316">
        <v>0</v>
      </c>
      <c r="O667" s="319">
        <v>3</v>
      </c>
      <c r="P667" s="316">
        <v>0</v>
      </c>
      <c r="Q667" s="317" t="s">
        <v>931</v>
      </c>
    </row>
    <row r="668" spans="1:17" ht="30.15">
      <c r="A668" s="82"/>
      <c r="B668" s="332" t="s">
        <v>932</v>
      </c>
      <c r="C668" s="319">
        <f>SUM(C664:C667)</f>
        <v>13.1</v>
      </c>
      <c r="D668" s="316">
        <v>0</v>
      </c>
      <c r="E668" s="316">
        <v>0</v>
      </c>
      <c r="F668" s="316">
        <v>0</v>
      </c>
      <c r="G668" s="316">
        <v>0</v>
      </c>
      <c r="H668" s="319">
        <f>SUM(H664:H667)</f>
        <v>13.1</v>
      </c>
      <c r="I668" s="316">
        <v>0</v>
      </c>
      <c r="J668" s="319">
        <f>SUM(J664:J667)</f>
        <v>13.1</v>
      </c>
      <c r="K668" s="316">
        <v>0</v>
      </c>
      <c r="L668" s="316">
        <v>0</v>
      </c>
      <c r="M668" s="316">
        <v>0</v>
      </c>
      <c r="N668" s="316">
        <v>0</v>
      </c>
      <c r="O668" s="319">
        <f>SUM(O664:O667)</f>
        <v>13.1</v>
      </c>
      <c r="P668" s="316">
        <v>0</v>
      </c>
      <c r="Q668" s="317"/>
    </row>
    <row r="669" spans="1:17">
      <c r="A669" s="98"/>
      <c r="B669" s="331"/>
      <c r="C669" s="324"/>
      <c r="D669" s="324"/>
      <c r="E669" s="324"/>
      <c r="F669" s="324"/>
      <c r="G669" s="324"/>
      <c r="H669" s="324"/>
      <c r="I669" s="324"/>
      <c r="J669" s="324"/>
      <c r="K669" s="324"/>
      <c r="L669" s="324"/>
      <c r="M669" s="324"/>
      <c r="N669" s="324"/>
      <c r="O669" s="324"/>
      <c r="P669" s="324"/>
      <c r="Q669" s="322"/>
    </row>
    <row r="670" spans="1:17" ht="30.15">
      <c r="A670" s="98"/>
      <c r="B670" s="332" t="s">
        <v>933</v>
      </c>
      <c r="C670" s="335">
        <f t="shared" ref="C670:O670" si="92">C662+C668+C649</f>
        <v>94820.909039999999</v>
      </c>
      <c r="D670" s="335">
        <f t="shared" si="92"/>
        <v>0</v>
      </c>
      <c r="E670" s="335">
        <f t="shared" si="92"/>
        <v>15341.063999999998</v>
      </c>
      <c r="F670" s="335">
        <f t="shared" si="92"/>
        <v>4407.3999999999996</v>
      </c>
      <c r="G670" s="335">
        <f t="shared" si="92"/>
        <v>10933.664000000001</v>
      </c>
      <c r="H670" s="335">
        <f t="shared" si="92"/>
        <v>69536.574110000001</v>
      </c>
      <c r="I670" s="335">
        <f t="shared" si="92"/>
        <v>9943.2709299999988</v>
      </c>
      <c r="J670" s="335">
        <f t="shared" si="92"/>
        <v>92252.769659999991</v>
      </c>
      <c r="K670" s="335">
        <f t="shared" si="92"/>
        <v>0</v>
      </c>
      <c r="L670" s="335">
        <f t="shared" si="92"/>
        <v>15264.022489999999</v>
      </c>
      <c r="M670" s="335">
        <f t="shared" si="92"/>
        <v>4330.3584899999996</v>
      </c>
      <c r="N670" s="335">
        <f t="shared" si="92"/>
        <v>10933.664000000001</v>
      </c>
      <c r="O670" s="335">
        <f t="shared" si="92"/>
        <v>68064.057750000007</v>
      </c>
      <c r="P670" s="316">
        <v>0</v>
      </c>
      <c r="Q670" s="322"/>
    </row>
    <row r="671" spans="1:17">
      <c r="A671" s="98"/>
      <c r="B671" s="332"/>
      <c r="C671" s="324"/>
      <c r="D671" s="324"/>
      <c r="E671" s="324"/>
      <c r="F671" s="324"/>
      <c r="G671" s="324"/>
      <c r="H671" s="324"/>
      <c r="I671" s="324"/>
      <c r="J671" s="324"/>
      <c r="K671" s="324"/>
      <c r="L671" s="324"/>
      <c r="M671" s="324"/>
      <c r="N671" s="324"/>
      <c r="O671" s="324"/>
      <c r="P671" s="324"/>
      <c r="Q671" s="315"/>
    </row>
    <row r="672" spans="1:17" ht="44.7" customHeight="1">
      <c r="A672" s="108" t="s">
        <v>934</v>
      </c>
      <c r="B672" s="365" t="s">
        <v>935</v>
      </c>
      <c r="C672" s="365"/>
      <c r="D672" s="365"/>
      <c r="E672" s="365"/>
      <c r="F672" s="365"/>
      <c r="G672" s="365"/>
      <c r="H672" s="365"/>
      <c r="I672" s="365"/>
      <c r="J672" s="365"/>
      <c r="K672" s="365"/>
      <c r="L672" s="365"/>
      <c r="M672" s="365"/>
      <c r="N672" s="365"/>
      <c r="O672" s="365"/>
      <c r="P672" s="365"/>
      <c r="Q672" s="125"/>
    </row>
    <row r="673" spans="1:17" ht="106.7" customHeight="1">
      <c r="A673" s="98" t="s">
        <v>24</v>
      </c>
      <c r="B673" s="317" t="s">
        <v>936</v>
      </c>
      <c r="C673" s="142">
        <v>250</v>
      </c>
      <c r="D673" s="142">
        <v>0</v>
      </c>
      <c r="E673" s="142">
        <v>0</v>
      </c>
      <c r="F673" s="142">
        <v>0</v>
      </c>
      <c r="G673" s="142">
        <v>0</v>
      </c>
      <c r="H673" s="142">
        <v>250</v>
      </c>
      <c r="I673" s="142">
        <v>0</v>
      </c>
      <c r="J673" s="142">
        <v>250</v>
      </c>
      <c r="K673" s="142">
        <v>0</v>
      </c>
      <c r="L673" s="142">
        <v>0</v>
      </c>
      <c r="M673" s="142">
        <v>0</v>
      </c>
      <c r="N673" s="142">
        <v>0</v>
      </c>
      <c r="O673" s="142">
        <v>250</v>
      </c>
      <c r="P673" s="142">
        <v>0</v>
      </c>
      <c r="Q673" s="385" t="s">
        <v>937</v>
      </c>
    </row>
    <row r="674" spans="1:17" ht="57.45" customHeight="1">
      <c r="A674" s="98" t="s">
        <v>75</v>
      </c>
      <c r="B674" s="317" t="s">
        <v>938</v>
      </c>
      <c r="C674" s="142">
        <v>0</v>
      </c>
      <c r="D674" s="142">
        <v>0</v>
      </c>
      <c r="E674" s="142">
        <v>0</v>
      </c>
      <c r="F674" s="142">
        <v>0</v>
      </c>
      <c r="G674" s="142">
        <v>0</v>
      </c>
      <c r="H674" s="142">
        <v>0</v>
      </c>
      <c r="I674" s="142">
        <v>0</v>
      </c>
      <c r="J674" s="142">
        <v>0</v>
      </c>
      <c r="K674" s="142">
        <v>0</v>
      </c>
      <c r="L674" s="142">
        <v>0</v>
      </c>
      <c r="M674" s="142">
        <v>0</v>
      </c>
      <c r="N674" s="142">
        <v>0</v>
      </c>
      <c r="O674" s="142">
        <v>0</v>
      </c>
      <c r="P674" s="142">
        <v>0</v>
      </c>
      <c r="Q674" s="385"/>
    </row>
    <row r="675" spans="1:17" ht="62.05" customHeight="1">
      <c r="A675" s="98" t="s">
        <v>83</v>
      </c>
      <c r="B675" s="317" t="s">
        <v>939</v>
      </c>
      <c r="C675" s="142">
        <v>18</v>
      </c>
      <c r="D675" s="142">
        <v>0</v>
      </c>
      <c r="E675" s="142">
        <v>0</v>
      </c>
      <c r="F675" s="142">
        <v>0</v>
      </c>
      <c r="G675" s="142">
        <v>0</v>
      </c>
      <c r="H675" s="142">
        <v>18</v>
      </c>
      <c r="I675" s="142">
        <v>0</v>
      </c>
      <c r="J675" s="142">
        <v>18</v>
      </c>
      <c r="K675" s="142">
        <v>0</v>
      </c>
      <c r="L675" s="142">
        <v>0</v>
      </c>
      <c r="M675" s="142">
        <v>0</v>
      </c>
      <c r="N675" s="142">
        <v>0</v>
      </c>
      <c r="O675" s="142">
        <v>18</v>
      </c>
      <c r="P675" s="142">
        <v>0</v>
      </c>
      <c r="Q675" s="385"/>
    </row>
    <row r="676" spans="1:17" ht="56.3" customHeight="1">
      <c r="A676" s="98" t="s">
        <v>122</v>
      </c>
      <c r="B676" s="317" t="s">
        <v>940</v>
      </c>
      <c r="C676" s="142">
        <v>150</v>
      </c>
      <c r="D676" s="142">
        <v>0</v>
      </c>
      <c r="E676" s="142">
        <v>0</v>
      </c>
      <c r="F676" s="142">
        <v>0</v>
      </c>
      <c r="G676" s="142">
        <v>0</v>
      </c>
      <c r="H676" s="142">
        <v>0</v>
      </c>
      <c r="I676" s="142">
        <v>150</v>
      </c>
      <c r="J676" s="142">
        <v>150</v>
      </c>
      <c r="K676" s="142">
        <v>0</v>
      </c>
      <c r="L676" s="142">
        <v>0</v>
      </c>
      <c r="M676" s="142">
        <v>0</v>
      </c>
      <c r="N676" s="142">
        <v>0</v>
      </c>
      <c r="O676" s="142">
        <v>0</v>
      </c>
      <c r="P676" s="142">
        <v>150</v>
      </c>
      <c r="Q676" s="385"/>
    </row>
    <row r="677" spans="1:17" ht="45.2">
      <c r="A677" s="98" t="s">
        <v>153</v>
      </c>
      <c r="B677" s="317" t="s">
        <v>941</v>
      </c>
      <c r="C677" s="142">
        <v>3</v>
      </c>
      <c r="D677" s="142">
        <v>0</v>
      </c>
      <c r="E677" s="142">
        <v>0</v>
      </c>
      <c r="F677" s="142">
        <v>0</v>
      </c>
      <c r="G677" s="142">
        <v>0</v>
      </c>
      <c r="H677" s="142">
        <v>3</v>
      </c>
      <c r="I677" s="142">
        <v>0</v>
      </c>
      <c r="J677" s="142">
        <v>3</v>
      </c>
      <c r="K677" s="142">
        <v>0</v>
      </c>
      <c r="L677" s="142">
        <v>0</v>
      </c>
      <c r="M677" s="142">
        <v>0</v>
      </c>
      <c r="N677" s="142">
        <v>0</v>
      </c>
      <c r="O677" s="142">
        <v>3</v>
      </c>
      <c r="P677" s="142">
        <v>0</v>
      </c>
      <c r="Q677" s="385"/>
    </row>
    <row r="678" spans="1:17" ht="75.3">
      <c r="A678" s="98" t="s">
        <v>185</v>
      </c>
      <c r="B678" s="317" t="s">
        <v>942</v>
      </c>
      <c r="C678" s="142">
        <v>0</v>
      </c>
      <c r="D678" s="142">
        <v>0</v>
      </c>
      <c r="E678" s="142">
        <v>0</v>
      </c>
      <c r="F678" s="142">
        <v>0</v>
      </c>
      <c r="G678" s="142">
        <v>0</v>
      </c>
      <c r="H678" s="142">
        <v>0</v>
      </c>
      <c r="I678" s="142">
        <v>0</v>
      </c>
      <c r="J678" s="142">
        <v>0</v>
      </c>
      <c r="K678" s="142">
        <v>0</v>
      </c>
      <c r="L678" s="142">
        <v>0</v>
      </c>
      <c r="M678" s="142">
        <v>0</v>
      </c>
      <c r="N678" s="142">
        <v>0</v>
      </c>
      <c r="O678" s="142">
        <v>0</v>
      </c>
      <c r="P678" s="142">
        <v>0</v>
      </c>
      <c r="Q678" s="385"/>
    </row>
    <row r="679" spans="1:17" ht="45.2">
      <c r="A679" s="98" t="s">
        <v>435</v>
      </c>
      <c r="B679" s="317" t="s">
        <v>943</v>
      </c>
      <c r="C679" s="142">
        <v>0</v>
      </c>
      <c r="D679" s="142">
        <v>0</v>
      </c>
      <c r="E679" s="142">
        <v>0</v>
      </c>
      <c r="F679" s="142">
        <v>0</v>
      </c>
      <c r="G679" s="142">
        <v>0</v>
      </c>
      <c r="H679" s="142">
        <v>0</v>
      </c>
      <c r="I679" s="142">
        <v>0</v>
      </c>
      <c r="J679" s="142">
        <v>0</v>
      </c>
      <c r="K679" s="142">
        <v>0</v>
      </c>
      <c r="L679" s="142">
        <v>0</v>
      </c>
      <c r="M679" s="142">
        <v>0</v>
      </c>
      <c r="N679" s="142">
        <v>0</v>
      </c>
      <c r="O679" s="142">
        <v>0</v>
      </c>
      <c r="P679" s="142">
        <v>0</v>
      </c>
      <c r="Q679" s="385"/>
    </row>
    <row r="680" spans="1:17" ht="60.25">
      <c r="A680" s="98" t="s">
        <v>456</v>
      </c>
      <c r="B680" s="317" t="s">
        <v>944</v>
      </c>
      <c r="C680" s="142">
        <v>0</v>
      </c>
      <c r="D680" s="142">
        <v>0</v>
      </c>
      <c r="E680" s="142">
        <v>0</v>
      </c>
      <c r="F680" s="142">
        <v>0</v>
      </c>
      <c r="G680" s="142">
        <v>0</v>
      </c>
      <c r="H680" s="142">
        <v>0</v>
      </c>
      <c r="I680" s="142">
        <v>0</v>
      </c>
      <c r="J680" s="142">
        <v>0</v>
      </c>
      <c r="K680" s="142">
        <v>0</v>
      </c>
      <c r="L680" s="142">
        <v>0</v>
      </c>
      <c r="M680" s="142">
        <v>0</v>
      </c>
      <c r="N680" s="142">
        <v>0</v>
      </c>
      <c r="O680" s="142">
        <v>0</v>
      </c>
      <c r="P680" s="142">
        <v>0</v>
      </c>
      <c r="Q680" s="385"/>
    </row>
    <row r="681" spans="1:17" ht="52.85" customHeight="1">
      <c r="A681" s="98" t="s">
        <v>467</v>
      </c>
      <c r="B681" s="53" t="s">
        <v>945</v>
      </c>
      <c r="C681" s="142">
        <v>0</v>
      </c>
      <c r="D681" s="142">
        <v>0</v>
      </c>
      <c r="E681" s="142">
        <v>0</v>
      </c>
      <c r="F681" s="142">
        <v>0</v>
      </c>
      <c r="G681" s="142">
        <v>0</v>
      </c>
      <c r="H681" s="142">
        <v>0</v>
      </c>
      <c r="I681" s="142">
        <v>0</v>
      </c>
      <c r="J681" s="142">
        <v>0</v>
      </c>
      <c r="K681" s="142">
        <v>0</v>
      </c>
      <c r="L681" s="142">
        <v>0</v>
      </c>
      <c r="M681" s="142">
        <v>0</v>
      </c>
      <c r="N681" s="142">
        <v>0</v>
      </c>
      <c r="O681" s="142">
        <v>0</v>
      </c>
      <c r="P681" s="142">
        <v>0</v>
      </c>
      <c r="Q681" s="385"/>
    </row>
    <row r="682" spans="1:17" ht="60.25">
      <c r="A682" s="98" t="s">
        <v>539</v>
      </c>
      <c r="B682" s="53" t="s">
        <v>946</v>
      </c>
      <c r="C682" s="142">
        <v>7</v>
      </c>
      <c r="D682" s="142">
        <v>0</v>
      </c>
      <c r="E682" s="142">
        <v>0</v>
      </c>
      <c r="F682" s="142">
        <v>0</v>
      </c>
      <c r="G682" s="142">
        <v>0</v>
      </c>
      <c r="H682" s="142" t="s">
        <v>947</v>
      </c>
      <c r="I682" s="142">
        <v>0</v>
      </c>
      <c r="J682" s="142">
        <v>7</v>
      </c>
      <c r="K682" s="142">
        <v>0</v>
      </c>
      <c r="L682" s="142">
        <v>0</v>
      </c>
      <c r="M682" s="142">
        <v>0</v>
      </c>
      <c r="N682" s="142">
        <v>0</v>
      </c>
      <c r="O682" s="142" t="s">
        <v>947</v>
      </c>
      <c r="P682" s="142">
        <v>0</v>
      </c>
      <c r="Q682" s="385"/>
    </row>
    <row r="683" spans="1:17">
      <c r="A683" s="98"/>
      <c r="B683" s="69" t="s">
        <v>923</v>
      </c>
      <c r="C683" s="336">
        <f>C677+C682+C676+C675+C673</f>
        <v>428</v>
      </c>
      <c r="D683" s="336">
        <f>D677+D682+D676+D675+D673</f>
        <v>0</v>
      </c>
      <c r="E683" s="336">
        <f>E677+E682+E676+E675+E673</f>
        <v>0</v>
      </c>
      <c r="F683" s="336">
        <f>F677+F682+F676+F675+F673</f>
        <v>0</v>
      </c>
      <c r="G683" s="336">
        <f>G677+G682+G676+G675+G673</f>
        <v>0</v>
      </c>
      <c r="H683" s="336">
        <v>278</v>
      </c>
      <c r="I683" s="336">
        <f t="shared" ref="I683:N683" si="93">I677+I682+I676+I675+I673</f>
        <v>150</v>
      </c>
      <c r="J683" s="336">
        <f t="shared" si="93"/>
        <v>428</v>
      </c>
      <c r="K683" s="336">
        <f t="shared" si="93"/>
        <v>0</v>
      </c>
      <c r="L683" s="336">
        <f t="shared" si="93"/>
        <v>0</v>
      </c>
      <c r="M683" s="336">
        <f t="shared" si="93"/>
        <v>0</v>
      </c>
      <c r="N683" s="336">
        <f t="shared" si="93"/>
        <v>0</v>
      </c>
      <c r="O683" s="336">
        <v>278</v>
      </c>
      <c r="P683" s="336">
        <f>P677+P682+P676+P675+P673</f>
        <v>150</v>
      </c>
      <c r="Q683" s="385"/>
    </row>
    <row r="684" spans="1:17">
      <c r="A684" s="386"/>
      <c r="B684" s="386"/>
      <c r="C684" s="70"/>
      <c r="D684" s="70"/>
      <c r="E684" s="70"/>
      <c r="F684" s="70"/>
      <c r="G684" s="70"/>
      <c r="H684" s="336"/>
      <c r="I684" s="336"/>
      <c r="J684" s="337"/>
      <c r="K684" s="338"/>
      <c r="L684" s="338"/>
      <c r="M684" s="338"/>
      <c r="N684" s="338"/>
      <c r="O684" s="337"/>
      <c r="P684" s="337"/>
      <c r="Q684" s="385"/>
    </row>
    <row r="685" spans="1:17">
      <c r="A685" s="98"/>
      <c r="B685" s="365" t="s">
        <v>948</v>
      </c>
      <c r="C685" s="365"/>
      <c r="D685" s="365"/>
      <c r="E685" s="365"/>
      <c r="F685" s="365"/>
      <c r="G685" s="365"/>
      <c r="H685" s="365"/>
      <c r="I685" s="365"/>
      <c r="J685" s="365"/>
      <c r="K685" s="365"/>
      <c r="L685" s="365"/>
      <c r="M685" s="365"/>
      <c r="N685" s="365"/>
      <c r="O685" s="365"/>
      <c r="P685" s="365"/>
      <c r="Q685" s="125"/>
    </row>
    <row r="686" spans="1:17" ht="126" customHeight="1">
      <c r="A686" s="98" t="s">
        <v>24</v>
      </c>
      <c r="B686" s="53" t="s">
        <v>949</v>
      </c>
      <c r="C686" s="339">
        <v>10</v>
      </c>
      <c r="D686" s="339">
        <v>0</v>
      </c>
      <c r="E686" s="339">
        <v>0</v>
      </c>
      <c r="F686" s="339">
        <v>0</v>
      </c>
      <c r="G686" s="339">
        <v>0</v>
      </c>
      <c r="H686" s="340">
        <v>10</v>
      </c>
      <c r="I686" s="339">
        <v>0</v>
      </c>
      <c r="J686" s="340">
        <f t="shared" ref="J686:J692" si="94">O686</f>
        <v>10</v>
      </c>
      <c r="K686" s="339">
        <v>0</v>
      </c>
      <c r="L686" s="339">
        <v>0</v>
      </c>
      <c r="M686" s="339">
        <v>0</v>
      </c>
      <c r="N686" s="339">
        <v>0</v>
      </c>
      <c r="O686" s="340">
        <v>10</v>
      </c>
      <c r="P686" s="339">
        <v>0</v>
      </c>
      <c r="Q686" s="385" t="s">
        <v>950</v>
      </c>
    </row>
    <row r="687" spans="1:17" ht="47.15" customHeight="1">
      <c r="A687" s="98" t="s">
        <v>75</v>
      </c>
      <c r="B687" s="53" t="s">
        <v>951</v>
      </c>
      <c r="C687" s="73">
        <v>20</v>
      </c>
      <c r="D687" s="73">
        <v>0</v>
      </c>
      <c r="E687" s="73">
        <v>0</v>
      </c>
      <c r="F687" s="73">
        <v>0</v>
      </c>
      <c r="G687" s="73">
        <v>0</v>
      </c>
      <c r="H687" s="73">
        <v>20</v>
      </c>
      <c r="I687" s="73">
        <v>0</v>
      </c>
      <c r="J687" s="340">
        <f t="shared" si="94"/>
        <v>20</v>
      </c>
      <c r="K687" s="73">
        <v>0</v>
      </c>
      <c r="L687" s="73">
        <v>0</v>
      </c>
      <c r="M687" s="73">
        <v>0</v>
      </c>
      <c r="N687" s="73">
        <v>0</v>
      </c>
      <c r="O687" s="73">
        <v>20</v>
      </c>
      <c r="P687" s="73">
        <v>0</v>
      </c>
      <c r="Q687" s="385"/>
    </row>
    <row r="688" spans="1:17" ht="67.75" customHeight="1">
      <c r="A688" s="98" t="s">
        <v>83</v>
      </c>
      <c r="B688" s="53" t="s">
        <v>952</v>
      </c>
      <c r="C688" s="72">
        <v>40</v>
      </c>
      <c r="D688" s="72">
        <v>0</v>
      </c>
      <c r="E688" s="72">
        <v>0</v>
      </c>
      <c r="F688" s="72">
        <v>0</v>
      </c>
      <c r="G688" s="72">
        <v>0</v>
      </c>
      <c r="H688" s="72">
        <v>40</v>
      </c>
      <c r="I688" s="72">
        <v>0</v>
      </c>
      <c r="J688" s="340">
        <f t="shared" si="94"/>
        <v>40</v>
      </c>
      <c r="K688" s="72">
        <v>0</v>
      </c>
      <c r="L688" s="72">
        <v>0</v>
      </c>
      <c r="M688" s="72">
        <v>0</v>
      </c>
      <c r="N688" s="72">
        <v>0</v>
      </c>
      <c r="O688" s="72">
        <v>40</v>
      </c>
      <c r="P688" s="72">
        <v>0</v>
      </c>
      <c r="Q688" s="385"/>
    </row>
    <row r="689" spans="1:17" ht="119.45" customHeight="1">
      <c r="A689" s="98" t="s">
        <v>122</v>
      </c>
      <c r="B689" s="53" t="s">
        <v>953</v>
      </c>
      <c r="C689" s="49">
        <v>59.999049999999997</v>
      </c>
      <c r="D689" s="341">
        <v>0</v>
      </c>
      <c r="E689" s="341">
        <v>0</v>
      </c>
      <c r="F689" s="341">
        <v>0</v>
      </c>
      <c r="G689" s="341">
        <v>0</v>
      </c>
      <c r="H689" s="49">
        <v>59.999049999999997</v>
      </c>
      <c r="I689" s="341">
        <v>0</v>
      </c>
      <c r="J689" s="340">
        <f t="shared" si="94"/>
        <v>59.999049999999997</v>
      </c>
      <c r="K689" s="341">
        <v>0</v>
      </c>
      <c r="L689" s="341">
        <v>0</v>
      </c>
      <c r="M689" s="341">
        <v>0</v>
      </c>
      <c r="N689" s="341">
        <v>0</v>
      </c>
      <c r="O689" s="49">
        <v>59.999049999999997</v>
      </c>
      <c r="P689" s="341">
        <v>0</v>
      </c>
      <c r="Q689" s="385"/>
    </row>
    <row r="690" spans="1:17" ht="49.45" customHeight="1">
      <c r="A690" s="98" t="s">
        <v>153</v>
      </c>
      <c r="B690" s="53" t="s">
        <v>954</v>
      </c>
      <c r="C690" s="316">
        <v>0</v>
      </c>
      <c r="D690" s="316">
        <v>0</v>
      </c>
      <c r="E690" s="316">
        <v>0</v>
      </c>
      <c r="F690" s="316">
        <v>0</v>
      </c>
      <c r="G690" s="316">
        <v>0</v>
      </c>
      <c r="H690" s="316">
        <v>0</v>
      </c>
      <c r="I690" s="316">
        <v>0</v>
      </c>
      <c r="J690" s="340">
        <f t="shared" si="94"/>
        <v>0</v>
      </c>
      <c r="K690" s="316">
        <v>0</v>
      </c>
      <c r="L690" s="316">
        <v>0</v>
      </c>
      <c r="M690" s="316">
        <v>0</v>
      </c>
      <c r="N690" s="316">
        <v>0</v>
      </c>
      <c r="O690" s="316">
        <v>0</v>
      </c>
      <c r="P690" s="316">
        <v>0</v>
      </c>
      <c r="Q690" s="385"/>
    </row>
    <row r="691" spans="1:17" ht="38.950000000000003" customHeight="1">
      <c r="A691" s="98" t="s">
        <v>235</v>
      </c>
      <c r="B691" s="53" t="s">
        <v>955</v>
      </c>
      <c r="C691" s="49">
        <v>320.98372999999998</v>
      </c>
      <c r="D691" s="73">
        <v>0</v>
      </c>
      <c r="E691" s="73">
        <v>0</v>
      </c>
      <c r="F691" s="73">
        <v>0</v>
      </c>
      <c r="G691" s="73">
        <v>0</v>
      </c>
      <c r="H691" s="49">
        <v>320.98372999999998</v>
      </c>
      <c r="I691" s="73">
        <v>0</v>
      </c>
      <c r="J691" s="340">
        <f t="shared" si="94"/>
        <v>320.98372999999998</v>
      </c>
      <c r="K691" s="73">
        <v>0</v>
      </c>
      <c r="L691" s="73">
        <v>0</v>
      </c>
      <c r="M691" s="73">
        <v>0</v>
      </c>
      <c r="N691" s="73">
        <v>0</v>
      </c>
      <c r="O691" s="49">
        <v>320.98372999999998</v>
      </c>
      <c r="P691" s="73">
        <v>0</v>
      </c>
      <c r="Q691" s="385"/>
    </row>
    <row r="692" spans="1:17" ht="56.3" customHeight="1">
      <c r="A692" s="98" t="s">
        <v>783</v>
      </c>
      <c r="B692" s="53" t="s">
        <v>956</v>
      </c>
      <c r="C692" s="73">
        <v>0</v>
      </c>
      <c r="D692" s="73">
        <v>0</v>
      </c>
      <c r="E692" s="73">
        <v>0</v>
      </c>
      <c r="F692" s="73">
        <v>0</v>
      </c>
      <c r="G692" s="73">
        <v>0</v>
      </c>
      <c r="H692" s="73">
        <v>0</v>
      </c>
      <c r="I692" s="73">
        <v>0</v>
      </c>
      <c r="J692" s="340">
        <f t="shared" si="94"/>
        <v>0</v>
      </c>
      <c r="K692" s="73">
        <v>0</v>
      </c>
      <c r="L692" s="73">
        <v>0</v>
      </c>
      <c r="M692" s="73">
        <v>0</v>
      </c>
      <c r="N692" s="73">
        <v>0</v>
      </c>
      <c r="O692" s="73">
        <v>0</v>
      </c>
      <c r="P692" s="73">
        <v>0</v>
      </c>
      <c r="Q692" s="385"/>
    </row>
    <row r="693" spans="1:17" ht="15.75" customHeight="1">
      <c r="A693" s="386" t="s">
        <v>609</v>
      </c>
      <c r="B693" s="386"/>
      <c r="C693" s="342">
        <f>C691+C689+C688+C687+C686</f>
        <v>450.98277999999999</v>
      </c>
      <c r="D693" s="342">
        <v>0</v>
      </c>
      <c r="E693" s="342"/>
      <c r="F693" s="342"/>
      <c r="G693" s="342"/>
      <c r="H693" s="342">
        <f>H691+H689+H688+H687+H686</f>
        <v>450.98277999999999</v>
      </c>
      <c r="I693" s="342"/>
      <c r="J693" s="342">
        <f>J691+J689+J688+J687+J686</f>
        <v>450.98277999999999</v>
      </c>
      <c r="K693" s="342"/>
      <c r="L693" s="342"/>
      <c r="M693" s="342"/>
      <c r="N693" s="342"/>
      <c r="O693" s="342">
        <f>O691+O689+O688+O687+O686</f>
        <v>450.98277999999999</v>
      </c>
      <c r="P693" s="342"/>
      <c r="Q693" s="343"/>
    </row>
    <row r="694" spans="1:17">
      <c r="A694" s="98"/>
      <c r="B694" s="365" t="s">
        <v>957</v>
      </c>
      <c r="C694" s="365"/>
      <c r="D694" s="365"/>
      <c r="E694" s="365"/>
      <c r="F694" s="365"/>
      <c r="G694" s="365"/>
      <c r="H694" s="365"/>
      <c r="I694" s="365"/>
      <c r="J694" s="365"/>
      <c r="K694" s="365"/>
      <c r="L694" s="365"/>
      <c r="M694" s="365"/>
      <c r="N694" s="365"/>
      <c r="O694" s="365"/>
      <c r="P694" s="365"/>
      <c r="Q694" s="343"/>
    </row>
    <row r="695" spans="1:17" ht="94.6" customHeight="1">
      <c r="A695" s="98" t="s">
        <v>24</v>
      </c>
      <c r="B695" s="53" t="s">
        <v>958</v>
      </c>
      <c r="C695" s="72">
        <f>H695</f>
        <v>10</v>
      </c>
      <c r="D695" s="316">
        <v>0</v>
      </c>
      <c r="E695" s="316">
        <v>0</v>
      </c>
      <c r="F695" s="316">
        <v>0</v>
      </c>
      <c r="G695" s="316">
        <v>0</v>
      </c>
      <c r="H695" s="72">
        <v>10</v>
      </c>
      <c r="I695" s="316">
        <v>0</v>
      </c>
      <c r="J695" s="344">
        <v>10</v>
      </c>
      <c r="K695" s="316">
        <v>0</v>
      </c>
      <c r="L695" s="316">
        <v>0</v>
      </c>
      <c r="M695" s="316">
        <v>0</v>
      </c>
      <c r="N695" s="316">
        <v>0</v>
      </c>
      <c r="O695" s="109">
        <v>10</v>
      </c>
      <c r="P695" s="316">
        <v>0</v>
      </c>
      <c r="Q695" s="387" t="s">
        <v>959</v>
      </c>
    </row>
    <row r="696" spans="1:17" ht="165.6">
      <c r="A696" s="98" t="s">
        <v>75</v>
      </c>
      <c r="B696" s="53" t="s">
        <v>960</v>
      </c>
      <c r="C696" s="75">
        <f>H696</f>
        <v>43.256999999999998</v>
      </c>
      <c r="D696" s="316">
        <v>0</v>
      </c>
      <c r="E696" s="316">
        <v>0</v>
      </c>
      <c r="F696" s="316">
        <v>0</v>
      </c>
      <c r="G696" s="316">
        <v>0</v>
      </c>
      <c r="H696" s="75">
        <v>43.256999999999998</v>
      </c>
      <c r="I696" s="316">
        <v>0</v>
      </c>
      <c r="J696" s="345">
        <v>43.256999999999998</v>
      </c>
      <c r="K696" s="316">
        <v>0</v>
      </c>
      <c r="L696" s="316">
        <v>0</v>
      </c>
      <c r="M696" s="316">
        <v>0</v>
      </c>
      <c r="N696" s="316">
        <v>0</v>
      </c>
      <c r="O696" s="345">
        <v>43.256999999999998</v>
      </c>
      <c r="P696" s="316">
        <v>0</v>
      </c>
      <c r="Q696" s="387"/>
    </row>
    <row r="697" spans="1:17" ht="60.9" customHeight="1">
      <c r="A697" s="98" t="s">
        <v>83</v>
      </c>
      <c r="B697" s="53" t="s">
        <v>961</v>
      </c>
      <c r="C697" s="72">
        <v>156.49</v>
      </c>
      <c r="D697" s="316">
        <v>0</v>
      </c>
      <c r="E697" s="316">
        <v>0</v>
      </c>
      <c r="F697" s="316">
        <v>0</v>
      </c>
      <c r="G697" s="316">
        <v>0</v>
      </c>
      <c r="H697" s="316">
        <v>0</v>
      </c>
      <c r="I697" s="346">
        <v>156.49</v>
      </c>
      <c r="J697" s="344">
        <v>156.49</v>
      </c>
      <c r="K697" s="316">
        <v>0</v>
      </c>
      <c r="L697" s="316">
        <v>0</v>
      </c>
      <c r="M697" s="316">
        <v>0</v>
      </c>
      <c r="N697" s="316">
        <v>0</v>
      </c>
      <c r="O697" s="316">
        <v>0</v>
      </c>
      <c r="P697" s="344">
        <v>156.49</v>
      </c>
      <c r="Q697" s="387"/>
    </row>
    <row r="698" spans="1:17" ht="60.25">
      <c r="A698" s="98" t="s">
        <v>122</v>
      </c>
      <c r="B698" s="53" t="s">
        <v>962</v>
      </c>
      <c r="C698" s="72">
        <f>H698</f>
        <v>10</v>
      </c>
      <c r="D698" s="316">
        <v>0</v>
      </c>
      <c r="E698" s="316">
        <v>0</v>
      </c>
      <c r="F698" s="316">
        <v>0</v>
      </c>
      <c r="G698" s="316">
        <v>0</v>
      </c>
      <c r="H698" s="72">
        <v>10</v>
      </c>
      <c r="I698" s="316">
        <v>0</v>
      </c>
      <c r="J698" s="344">
        <v>10</v>
      </c>
      <c r="K698" s="316">
        <v>0</v>
      </c>
      <c r="L698" s="316">
        <v>0</v>
      </c>
      <c r="M698" s="316">
        <v>0</v>
      </c>
      <c r="N698" s="316">
        <v>0</v>
      </c>
      <c r="O698" s="344">
        <v>10</v>
      </c>
      <c r="P698" s="316">
        <v>0</v>
      </c>
      <c r="Q698" s="387"/>
    </row>
    <row r="699" spans="1:17" ht="120.45">
      <c r="A699" s="98" t="s">
        <v>153</v>
      </c>
      <c r="B699" s="53" t="s">
        <v>963</v>
      </c>
      <c r="C699" s="72">
        <f>H699</f>
        <v>10</v>
      </c>
      <c r="D699" s="316">
        <v>0</v>
      </c>
      <c r="E699" s="316">
        <v>0</v>
      </c>
      <c r="F699" s="316">
        <v>0</v>
      </c>
      <c r="G699" s="316">
        <v>0</v>
      </c>
      <c r="H699" s="72">
        <v>10</v>
      </c>
      <c r="I699" s="316">
        <v>0</v>
      </c>
      <c r="J699" s="344">
        <v>10</v>
      </c>
      <c r="K699" s="316">
        <v>0</v>
      </c>
      <c r="L699" s="316">
        <v>0</v>
      </c>
      <c r="M699" s="316">
        <v>0</v>
      </c>
      <c r="N699" s="316">
        <v>0</v>
      </c>
      <c r="O699" s="347">
        <v>10</v>
      </c>
      <c r="P699" s="316">
        <v>0</v>
      </c>
      <c r="Q699" s="387"/>
    </row>
    <row r="700" spans="1:17" ht="58.6" customHeight="1">
      <c r="A700" s="98" t="s">
        <v>185</v>
      </c>
      <c r="B700" s="53" t="s">
        <v>964</v>
      </c>
      <c r="C700" s="72">
        <f>H700</f>
        <v>10</v>
      </c>
      <c r="D700" s="316">
        <v>0</v>
      </c>
      <c r="E700" s="316">
        <v>0</v>
      </c>
      <c r="F700" s="316">
        <v>0</v>
      </c>
      <c r="G700" s="316">
        <v>0</v>
      </c>
      <c r="H700" s="72">
        <v>10</v>
      </c>
      <c r="I700" s="316">
        <v>0</v>
      </c>
      <c r="J700" s="344">
        <v>10</v>
      </c>
      <c r="K700" s="316">
        <v>0</v>
      </c>
      <c r="L700" s="316">
        <v>0</v>
      </c>
      <c r="M700" s="316">
        <v>0</v>
      </c>
      <c r="N700" s="316">
        <v>0</v>
      </c>
      <c r="O700" s="344">
        <v>10</v>
      </c>
      <c r="P700" s="316">
        <v>0</v>
      </c>
      <c r="Q700" s="387"/>
    </row>
    <row r="701" spans="1:17" ht="45.2">
      <c r="A701" s="98" t="s">
        <v>435</v>
      </c>
      <c r="B701" s="53" t="s">
        <v>965</v>
      </c>
      <c r="C701" s="72">
        <v>45</v>
      </c>
      <c r="D701" s="316">
        <v>0</v>
      </c>
      <c r="E701" s="72">
        <v>45</v>
      </c>
      <c r="F701" s="316">
        <v>0</v>
      </c>
      <c r="G701" s="72">
        <v>45</v>
      </c>
      <c r="H701" s="316">
        <v>0</v>
      </c>
      <c r="I701" s="316">
        <v>0</v>
      </c>
      <c r="J701" s="344">
        <v>45</v>
      </c>
      <c r="K701" s="316">
        <v>0</v>
      </c>
      <c r="L701" s="344">
        <v>45</v>
      </c>
      <c r="M701" s="316">
        <v>0</v>
      </c>
      <c r="N701" s="344">
        <v>45</v>
      </c>
      <c r="O701" s="316">
        <v>0</v>
      </c>
      <c r="P701" s="316">
        <v>0</v>
      </c>
      <c r="Q701" s="387"/>
    </row>
    <row r="702" spans="1:17" ht="111.3" customHeight="1">
      <c r="A702" s="98" t="s">
        <v>456</v>
      </c>
      <c r="B702" s="53" t="s">
        <v>966</v>
      </c>
      <c r="C702" s="316">
        <v>0</v>
      </c>
      <c r="D702" s="316">
        <v>0</v>
      </c>
      <c r="E702" s="316">
        <v>0</v>
      </c>
      <c r="F702" s="316">
        <v>0</v>
      </c>
      <c r="G702" s="316">
        <v>0</v>
      </c>
      <c r="H702" s="316">
        <v>0</v>
      </c>
      <c r="I702" s="316">
        <v>0</v>
      </c>
      <c r="J702" s="316">
        <v>0</v>
      </c>
      <c r="K702" s="316">
        <v>0</v>
      </c>
      <c r="L702" s="316">
        <v>0</v>
      </c>
      <c r="M702" s="316">
        <v>0</v>
      </c>
      <c r="N702" s="316">
        <v>0</v>
      </c>
      <c r="O702" s="316">
        <v>0</v>
      </c>
      <c r="P702" s="316">
        <v>0</v>
      </c>
      <c r="Q702" s="387"/>
    </row>
    <row r="703" spans="1:17" ht="60.25">
      <c r="A703" s="98" t="s">
        <v>467</v>
      </c>
      <c r="B703" s="53" t="s">
        <v>967</v>
      </c>
      <c r="C703" s="316">
        <v>0</v>
      </c>
      <c r="D703" s="316">
        <v>0</v>
      </c>
      <c r="E703" s="316">
        <v>0</v>
      </c>
      <c r="F703" s="316">
        <v>0</v>
      </c>
      <c r="G703" s="316">
        <v>0</v>
      </c>
      <c r="H703" s="316">
        <v>0</v>
      </c>
      <c r="I703" s="316">
        <v>0</v>
      </c>
      <c r="J703" s="316">
        <v>0</v>
      </c>
      <c r="K703" s="316">
        <v>0</v>
      </c>
      <c r="L703" s="316">
        <v>0</v>
      </c>
      <c r="M703" s="316">
        <v>0</v>
      </c>
      <c r="N703" s="316">
        <v>0</v>
      </c>
      <c r="O703" s="316">
        <v>0</v>
      </c>
      <c r="P703" s="316">
        <v>0</v>
      </c>
      <c r="Q703" s="387"/>
    </row>
    <row r="704" spans="1:17" ht="114.9" customHeight="1">
      <c r="A704" s="98" t="s">
        <v>539</v>
      </c>
      <c r="B704" s="53" t="s">
        <v>968</v>
      </c>
      <c r="C704" s="316">
        <v>0</v>
      </c>
      <c r="D704" s="316">
        <v>0</v>
      </c>
      <c r="E704" s="316">
        <v>0</v>
      </c>
      <c r="F704" s="316">
        <v>0</v>
      </c>
      <c r="G704" s="316">
        <v>0</v>
      </c>
      <c r="H704" s="316">
        <v>0</v>
      </c>
      <c r="I704" s="316">
        <v>0</v>
      </c>
      <c r="J704" s="316">
        <v>0</v>
      </c>
      <c r="K704" s="316">
        <v>0</v>
      </c>
      <c r="L704" s="316">
        <v>0</v>
      </c>
      <c r="M704" s="316">
        <v>0</v>
      </c>
      <c r="N704" s="316">
        <v>0</v>
      </c>
      <c r="O704" s="316">
        <v>0</v>
      </c>
      <c r="P704" s="316">
        <v>0</v>
      </c>
      <c r="Q704" s="387"/>
    </row>
    <row r="705" spans="1:17" ht="99.85" customHeight="1">
      <c r="A705" s="98" t="s">
        <v>574</v>
      </c>
      <c r="B705" s="53" t="s">
        <v>969</v>
      </c>
      <c r="C705" s="316">
        <v>0</v>
      </c>
      <c r="D705" s="316">
        <v>0</v>
      </c>
      <c r="E705" s="316">
        <v>0</v>
      </c>
      <c r="F705" s="316">
        <v>0</v>
      </c>
      <c r="G705" s="316">
        <v>0</v>
      </c>
      <c r="H705" s="316">
        <v>0</v>
      </c>
      <c r="I705" s="316">
        <v>0</v>
      </c>
      <c r="J705" s="316">
        <v>0</v>
      </c>
      <c r="K705" s="316">
        <v>0</v>
      </c>
      <c r="L705" s="316">
        <v>0</v>
      </c>
      <c r="M705" s="316">
        <v>0</v>
      </c>
      <c r="N705" s="316">
        <v>0</v>
      </c>
      <c r="O705" s="316">
        <v>0</v>
      </c>
      <c r="P705" s="316">
        <v>0</v>
      </c>
      <c r="Q705" s="387"/>
    </row>
    <row r="706" spans="1:17" ht="56.3" customHeight="1">
      <c r="A706" s="98" t="s">
        <v>591</v>
      </c>
      <c r="B706" s="53" t="s">
        <v>970</v>
      </c>
      <c r="C706" s="316">
        <v>0</v>
      </c>
      <c r="D706" s="316">
        <v>0</v>
      </c>
      <c r="E706" s="316">
        <v>0</v>
      </c>
      <c r="F706" s="316">
        <v>0</v>
      </c>
      <c r="G706" s="316">
        <v>0</v>
      </c>
      <c r="H706" s="316">
        <v>0</v>
      </c>
      <c r="I706" s="316">
        <v>0</v>
      </c>
      <c r="J706" s="316">
        <v>0</v>
      </c>
      <c r="K706" s="316">
        <v>0</v>
      </c>
      <c r="L706" s="316">
        <v>0</v>
      </c>
      <c r="M706" s="316">
        <v>0</v>
      </c>
      <c r="N706" s="316">
        <v>0</v>
      </c>
      <c r="O706" s="316">
        <v>0</v>
      </c>
      <c r="P706" s="316">
        <v>0</v>
      </c>
      <c r="Q706" s="387"/>
    </row>
    <row r="707" spans="1:17" ht="75.3">
      <c r="A707" s="98" t="s">
        <v>600</v>
      </c>
      <c r="B707" s="53" t="s">
        <v>971</v>
      </c>
      <c r="C707" s="316">
        <v>0</v>
      </c>
      <c r="D707" s="316">
        <v>0</v>
      </c>
      <c r="E707" s="316">
        <v>0</v>
      </c>
      <c r="F707" s="316">
        <v>0</v>
      </c>
      <c r="G707" s="316">
        <v>0</v>
      </c>
      <c r="H707" s="316">
        <v>0</v>
      </c>
      <c r="I707" s="316">
        <v>0</v>
      </c>
      <c r="J707" s="316">
        <v>0</v>
      </c>
      <c r="K707" s="316">
        <v>0</v>
      </c>
      <c r="L707" s="316">
        <v>0</v>
      </c>
      <c r="M707" s="316">
        <v>0</v>
      </c>
      <c r="N707" s="316">
        <v>0</v>
      </c>
      <c r="O707" s="316">
        <v>0</v>
      </c>
      <c r="P707" s="316">
        <v>0</v>
      </c>
      <c r="Q707" s="387"/>
    </row>
    <row r="708" spans="1:17" ht="45.2">
      <c r="A708" s="98" t="s">
        <v>689</v>
      </c>
      <c r="B708" s="53" t="s">
        <v>972</v>
      </c>
      <c r="C708" s="72">
        <f>H708</f>
        <v>10</v>
      </c>
      <c r="D708" s="316">
        <v>0</v>
      </c>
      <c r="E708" s="316">
        <v>0</v>
      </c>
      <c r="F708" s="316">
        <v>0</v>
      </c>
      <c r="G708" s="316">
        <v>0</v>
      </c>
      <c r="H708" s="72">
        <v>10</v>
      </c>
      <c r="I708" s="316">
        <v>0</v>
      </c>
      <c r="J708" s="344">
        <v>10</v>
      </c>
      <c r="K708" s="316">
        <v>0</v>
      </c>
      <c r="L708" s="316">
        <v>0</v>
      </c>
      <c r="M708" s="316">
        <v>0</v>
      </c>
      <c r="N708" s="316">
        <v>0</v>
      </c>
      <c r="O708" s="344">
        <v>10</v>
      </c>
      <c r="P708" s="316">
        <v>0</v>
      </c>
      <c r="Q708" s="387"/>
    </row>
    <row r="709" spans="1:17" ht="73.5" customHeight="1">
      <c r="A709" s="98" t="s">
        <v>694</v>
      </c>
      <c r="B709" s="53" t="s">
        <v>973</v>
      </c>
      <c r="C709" s="316">
        <v>0</v>
      </c>
      <c r="D709" s="316">
        <v>0</v>
      </c>
      <c r="E709" s="316">
        <v>0</v>
      </c>
      <c r="F709" s="316">
        <v>0</v>
      </c>
      <c r="G709" s="316">
        <v>0</v>
      </c>
      <c r="H709" s="316">
        <v>0</v>
      </c>
      <c r="I709" s="316">
        <v>0</v>
      </c>
      <c r="J709" s="316">
        <v>0</v>
      </c>
      <c r="K709" s="316">
        <v>0</v>
      </c>
      <c r="L709" s="316">
        <v>0</v>
      </c>
      <c r="M709" s="316">
        <v>0</v>
      </c>
      <c r="N709" s="316">
        <v>0</v>
      </c>
      <c r="O709" s="316">
        <v>0</v>
      </c>
      <c r="P709" s="316">
        <v>0</v>
      </c>
      <c r="Q709" s="387"/>
    </row>
    <row r="710" spans="1:17" ht="47.15" customHeight="1">
      <c r="A710" s="98" t="s">
        <v>974</v>
      </c>
      <c r="B710" s="53" t="s">
        <v>975</v>
      </c>
      <c r="C710" s="72">
        <f>H710</f>
        <v>3</v>
      </c>
      <c r="D710" s="316">
        <v>0</v>
      </c>
      <c r="E710" s="316">
        <v>0</v>
      </c>
      <c r="F710" s="316">
        <v>0</v>
      </c>
      <c r="G710" s="316">
        <v>0</v>
      </c>
      <c r="H710" s="72">
        <v>3</v>
      </c>
      <c r="I710" s="316">
        <v>0</v>
      </c>
      <c r="J710" s="72">
        <v>3</v>
      </c>
      <c r="K710" s="316">
        <v>0</v>
      </c>
      <c r="L710" s="316">
        <v>0</v>
      </c>
      <c r="M710" s="316">
        <v>0</v>
      </c>
      <c r="N710" s="316">
        <v>0</v>
      </c>
      <c r="O710" s="72">
        <v>3</v>
      </c>
      <c r="P710" s="316">
        <v>0</v>
      </c>
      <c r="Q710" s="387"/>
    </row>
    <row r="711" spans="1:17" ht="51.75" customHeight="1">
      <c r="A711" s="98" t="s">
        <v>934</v>
      </c>
      <c r="B711" s="53" t="s">
        <v>976</v>
      </c>
      <c r="C711" s="72">
        <f>I711</f>
        <v>50</v>
      </c>
      <c r="D711" s="316">
        <v>0</v>
      </c>
      <c r="E711" s="316">
        <v>0</v>
      </c>
      <c r="F711" s="316">
        <v>0</v>
      </c>
      <c r="G711" s="316">
        <v>0</v>
      </c>
      <c r="H711" s="316">
        <v>0</v>
      </c>
      <c r="I711" s="348">
        <v>50</v>
      </c>
      <c r="J711" s="344">
        <v>50</v>
      </c>
      <c r="K711" s="316">
        <v>0</v>
      </c>
      <c r="L711" s="316">
        <v>0</v>
      </c>
      <c r="M711" s="316">
        <v>0</v>
      </c>
      <c r="N711" s="316">
        <v>0</v>
      </c>
      <c r="O711" s="316">
        <v>0</v>
      </c>
      <c r="P711" s="344">
        <v>50</v>
      </c>
      <c r="Q711" s="387"/>
    </row>
    <row r="712" spans="1:17" ht="80.349999999999994" customHeight="1">
      <c r="A712" s="98" t="s">
        <v>977</v>
      </c>
      <c r="B712" s="53" t="s">
        <v>978</v>
      </c>
      <c r="C712" s="316">
        <v>0</v>
      </c>
      <c r="D712" s="316">
        <v>0</v>
      </c>
      <c r="E712" s="316">
        <v>0</v>
      </c>
      <c r="F712" s="316">
        <v>0</v>
      </c>
      <c r="G712" s="316">
        <v>0</v>
      </c>
      <c r="H712" s="316">
        <v>0</v>
      </c>
      <c r="I712" s="316">
        <v>0</v>
      </c>
      <c r="J712" s="316">
        <v>0</v>
      </c>
      <c r="K712" s="316">
        <v>0</v>
      </c>
      <c r="L712" s="316">
        <v>0</v>
      </c>
      <c r="M712" s="316">
        <v>0</v>
      </c>
      <c r="N712" s="316">
        <v>0</v>
      </c>
      <c r="O712" s="316">
        <v>0</v>
      </c>
      <c r="P712" s="316">
        <v>0</v>
      </c>
      <c r="Q712" s="387"/>
    </row>
    <row r="713" spans="1:17" ht="91.8" customHeight="1">
      <c r="A713" s="98" t="s">
        <v>979</v>
      </c>
      <c r="B713" s="53" t="s">
        <v>980</v>
      </c>
      <c r="C713" s="316">
        <v>0</v>
      </c>
      <c r="D713" s="316">
        <v>0</v>
      </c>
      <c r="E713" s="316">
        <v>0</v>
      </c>
      <c r="F713" s="316">
        <v>0</v>
      </c>
      <c r="G713" s="316">
        <v>0</v>
      </c>
      <c r="H713" s="316">
        <v>0</v>
      </c>
      <c r="I713" s="316">
        <v>0</v>
      </c>
      <c r="J713" s="316">
        <v>0</v>
      </c>
      <c r="K713" s="316">
        <v>0</v>
      </c>
      <c r="L713" s="316">
        <v>0</v>
      </c>
      <c r="M713" s="316">
        <v>0</v>
      </c>
      <c r="N713" s="316">
        <v>0</v>
      </c>
      <c r="O713" s="316">
        <v>0</v>
      </c>
      <c r="P713" s="316">
        <v>0</v>
      </c>
      <c r="Q713" s="387"/>
    </row>
    <row r="714" spans="1:17" ht="135.5">
      <c r="A714" s="98" t="s">
        <v>981</v>
      </c>
      <c r="B714" s="53" t="s">
        <v>982</v>
      </c>
      <c r="C714" s="316">
        <v>0</v>
      </c>
      <c r="D714" s="316">
        <v>0</v>
      </c>
      <c r="E714" s="316">
        <v>0</v>
      </c>
      <c r="F714" s="316">
        <v>0</v>
      </c>
      <c r="G714" s="316">
        <v>0</v>
      </c>
      <c r="H714" s="316">
        <v>0</v>
      </c>
      <c r="I714" s="316">
        <v>0</v>
      </c>
      <c r="J714" s="316">
        <v>0</v>
      </c>
      <c r="K714" s="316">
        <v>0</v>
      </c>
      <c r="L714" s="316">
        <v>0</v>
      </c>
      <c r="M714" s="316">
        <v>0</v>
      </c>
      <c r="N714" s="316">
        <v>0</v>
      </c>
      <c r="O714" s="316">
        <v>0</v>
      </c>
      <c r="P714" s="316">
        <v>0</v>
      </c>
      <c r="Q714" s="387"/>
    </row>
    <row r="715" spans="1:17" ht="15.75" customHeight="1">
      <c r="A715" s="386" t="s">
        <v>609</v>
      </c>
      <c r="B715" s="386"/>
      <c r="C715" s="336">
        <f>C711+C710+C708+C701+C700+C699+C698+C697+C696+C695</f>
        <v>347.74700000000001</v>
      </c>
      <c r="D715" s="316">
        <v>0</v>
      </c>
      <c r="E715" s="336">
        <f>E701</f>
        <v>45</v>
      </c>
      <c r="F715" s="316">
        <v>0</v>
      </c>
      <c r="G715" s="336">
        <f>G701</f>
        <v>45</v>
      </c>
      <c r="H715" s="336">
        <f>H695+H696+H698+H699+H700+H708+H710</f>
        <v>96.257000000000005</v>
      </c>
      <c r="I715" s="89">
        <f>I711+I697</f>
        <v>206.49</v>
      </c>
      <c r="J715" s="249">
        <f>N715+O715+P715</f>
        <v>347.74700000000001</v>
      </c>
      <c r="K715" s="316">
        <v>0</v>
      </c>
      <c r="L715" s="349">
        <f>L701</f>
        <v>45</v>
      </c>
      <c r="M715" s="316">
        <v>0</v>
      </c>
      <c r="N715" s="349">
        <f>N701</f>
        <v>45</v>
      </c>
      <c r="O715" s="349">
        <f>O710+O708+O700+O699+O698+O696+O695</f>
        <v>96.257000000000005</v>
      </c>
      <c r="P715" s="349">
        <f>P711+P697</f>
        <v>206.49</v>
      </c>
      <c r="Q715" s="125"/>
    </row>
    <row r="716" spans="1:17">
      <c r="A716" s="98"/>
      <c r="B716" s="365" t="s">
        <v>983</v>
      </c>
      <c r="C716" s="365"/>
      <c r="D716" s="365"/>
      <c r="E716" s="365"/>
      <c r="F716" s="365"/>
      <c r="G716" s="365"/>
      <c r="H716" s="365"/>
      <c r="I716" s="365"/>
      <c r="J716" s="365"/>
      <c r="K716" s="365"/>
      <c r="L716" s="365"/>
      <c r="M716" s="365"/>
      <c r="N716" s="365"/>
      <c r="O716" s="365"/>
      <c r="P716" s="365"/>
      <c r="Q716" s="125"/>
    </row>
    <row r="717" spans="1:17" ht="78.75" customHeight="1">
      <c r="A717" s="98" t="s">
        <v>24</v>
      </c>
      <c r="B717" s="53" t="s">
        <v>984</v>
      </c>
      <c r="C717" s="49">
        <f>H717</f>
        <v>317.85187999999999</v>
      </c>
      <c r="D717" s="316">
        <v>0</v>
      </c>
      <c r="E717" s="316">
        <v>0</v>
      </c>
      <c r="F717" s="316">
        <v>0</v>
      </c>
      <c r="G717" s="316">
        <v>0</v>
      </c>
      <c r="H717" s="49">
        <v>317.85187999999999</v>
      </c>
      <c r="I717" s="316">
        <v>0</v>
      </c>
      <c r="J717" s="49">
        <f>O717</f>
        <v>317.85187999999999</v>
      </c>
      <c r="K717" s="316">
        <v>0</v>
      </c>
      <c r="L717" s="316">
        <v>0</v>
      </c>
      <c r="M717" s="316">
        <v>0</v>
      </c>
      <c r="N717" s="316">
        <v>0</v>
      </c>
      <c r="O717" s="49">
        <v>317.85187999999999</v>
      </c>
      <c r="P717" s="316">
        <v>0</v>
      </c>
      <c r="Q717" s="368" t="s">
        <v>985</v>
      </c>
    </row>
    <row r="718" spans="1:17" ht="105.4">
      <c r="A718" s="98" t="s">
        <v>75</v>
      </c>
      <c r="B718" s="53" t="s">
        <v>986</v>
      </c>
      <c r="C718" s="191">
        <v>210.34001000000001</v>
      </c>
      <c r="D718" s="316">
        <v>0</v>
      </c>
      <c r="E718" s="316">
        <v>0</v>
      </c>
      <c r="F718" s="316">
        <v>0</v>
      </c>
      <c r="G718" s="316">
        <v>0</v>
      </c>
      <c r="H718" s="191">
        <v>233.80697000000001</v>
      </c>
      <c r="I718" s="316">
        <v>0</v>
      </c>
      <c r="J718" s="191">
        <v>210.34001000000001</v>
      </c>
      <c r="K718" s="316">
        <v>0</v>
      </c>
      <c r="L718" s="316">
        <v>0</v>
      </c>
      <c r="M718" s="316">
        <v>0</v>
      </c>
      <c r="N718" s="316">
        <v>0</v>
      </c>
      <c r="O718" s="191">
        <v>233.80697000000001</v>
      </c>
      <c r="P718" s="316">
        <v>0</v>
      </c>
      <c r="Q718" s="368"/>
    </row>
    <row r="719" spans="1:17" ht="35.549999999999997" customHeight="1">
      <c r="A719" s="98" t="s">
        <v>83</v>
      </c>
      <c r="B719" s="53" t="s">
        <v>987</v>
      </c>
      <c r="C719" s="73" t="s">
        <v>33</v>
      </c>
      <c r="D719" s="316">
        <v>0</v>
      </c>
      <c r="E719" s="316">
        <v>0</v>
      </c>
      <c r="F719" s="316">
        <v>0</v>
      </c>
      <c r="G719" s="316">
        <v>0</v>
      </c>
      <c r="H719" s="316">
        <v>0</v>
      </c>
      <c r="I719" s="316">
        <v>0</v>
      </c>
      <c r="J719" s="316">
        <v>0</v>
      </c>
      <c r="K719" s="316">
        <v>0</v>
      </c>
      <c r="L719" s="316">
        <v>0</v>
      </c>
      <c r="M719" s="316">
        <v>0</v>
      </c>
      <c r="N719" s="316">
        <v>0</v>
      </c>
      <c r="O719" s="316">
        <v>0</v>
      </c>
      <c r="P719" s="316">
        <v>0</v>
      </c>
      <c r="Q719" s="368"/>
    </row>
    <row r="720" spans="1:17" ht="59.75" customHeight="1">
      <c r="A720" s="98" t="s">
        <v>122</v>
      </c>
      <c r="B720" s="53" t="s">
        <v>988</v>
      </c>
      <c r="C720" s="49">
        <v>444.29468000000003</v>
      </c>
      <c r="D720" s="316">
        <v>0</v>
      </c>
      <c r="E720" s="316">
        <v>0</v>
      </c>
      <c r="F720" s="316">
        <v>0</v>
      </c>
      <c r="G720" s="316">
        <v>0</v>
      </c>
      <c r="H720" s="49">
        <v>491.53798</v>
      </c>
      <c r="I720" s="316">
        <v>0</v>
      </c>
      <c r="J720" s="49">
        <v>444.29468000000003</v>
      </c>
      <c r="K720" s="316">
        <v>0</v>
      </c>
      <c r="L720" s="316">
        <v>0</v>
      </c>
      <c r="M720" s="316">
        <v>0</v>
      </c>
      <c r="N720" s="316">
        <v>0</v>
      </c>
      <c r="O720" s="49">
        <v>491.53798</v>
      </c>
      <c r="P720" s="316">
        <v>0</v>
      </c>
      <c r="Q720" s="368"/>
    </row>
    <row r="721" spans="1:17" ht="60.9" customHeight="1">
      <c r="A721" s="98" t="s">
        <v>153</v>
      </c>
      <c r="B721" s="53" t="s">
        <v>989</v>
      </c>
      <c r="C721" s="73" t="s">
        <v>33</v>
      </c>
      <c r="D721" s="316">
        <v>0</v>
      </c>
      <c r="E721" s="316">
        <v>0</v>
      </c>
      <c r="F721" s="316">
        <v>0</v>
      </c>
      <c r="G721" s="316">
        <v>0</v>
      </c>
      <c r="H721" s="316">
        <v>0</v>
      </c>
      <c r="I721" s="316">
        <v>0</v>
      </c>
      <c r="J721" s="316">
        <v>0</v>
      </c>
      <c r="K721" s="316">
        <v>0</v>
      </c>
      <c r="L721" s="316">
        <v>0</v>
      </c>
      <c r="M721" s="316">
        <v>0</v>
      </c>
      <c r="N721" s="316">
        <v>0</v>
      </c>
      <c r="O721" s="316">
        <v>0</v>
      </c>
      <c r="P721" s="316">
        <v>0</v>
      </c>
      <c r="Q721" s="368"/>
    </row>
    <row r="722" spans="1:17" ht="75.3">
      <c r="A722" s="98" t="s">
        <v>185</v>
      </c>
      <c r="B722" s="53" t="s">
        <v>990</v>
      </c>
      <c r="C722" s="49">
        <v>92.696179999999998</v>
      </c>
      <c r="D722" s="316">
        <v>0</v>
      </c>
      <c r="E722" s="316">
        <v>0</v>
      </c>
      <c r="F722" s="316">
        <v>0</v>
      </c>
      <c r="G722" s="316">
        <v>0</v>
      </c>
      <c r="H722" s="49">
        <v>86.848820000000003</v>
      </c>
      <c r="I722" s="316">
        <v>0</v>
      </c>
      <c r="J722" s="49">
        <v>92.696179999999998</v>
      </c>
      <c r="K722" s="316">
        <v>0</v>
      </c>
      <c r="L722" s="316">
        <v>0</v>
      </c>
      <c r="M722" s="316">
        <v>0</v>
      </c>
      <c r="N722" s="316">
        <v>0</v>
      </c>
      <c r="O722" s="49">
        <v>86.848820000000003</v>
      </c>
      <c r="P722" s="316">
        <v>0</v>
      </c>
      <c r="Q722" s="368"/>
    </row>
    <row r="723" spans="1:17" ht="30.15">
      <c r="A723" s="98" t="s">
        <v>435</v>
      </c>
      <c r="B723" s="53" t="s">
        <v>991</v>
      </c>
      <c r="C723" s="75" t="s">
        <v>33</v>
      </c>
      <c r="D723" s="316">
        <v>0</v>
      </c>
      <c r="E723" s="316">
        <v>0</v>
      </c>
      <c r="F723" s="316">
        <v>0</v>
      </c>
      <c r="G723" s="316">
        <v>0</v>
      </c>
      <c r="H723" s="75" t="s">
        <v>33</v>
      </c>
      <c r="I723" s="316">
        <v>0</v>
      </c>
      <c r="J723" s="316">
        <v>0</v>
      </c>
      <c r="K723" s="316">
        <v>0</v>
      </c>
      <c r="L723" s="316">
        <v>0</v>
      </c>
      <c r="M723" s="316">
        <v>0</v>
      </c>
      <c r="N723" s="316">
        <v>0</v>
      </c>
      <c r="O723" s="316">
        <v>0</v>
      </c>
      <c r="P723" s="316">
        <v>0</v>
      </c>
      <c r="Q723" s="368"/>
    </row>
    <row r="724" spans="1:17" ht="15.75" customHeight="1">
      <c r="A724" s="388" t="s">
        <v>609</v>
      </c>
      <c r="B724" s="388"/>
      <c r="C724" s="66">
        <f>H724</f>
        <v>1130.04565</v>
      </c>
      <c r="D724" s="316">
        <v>0</v>
      </c>
      <c r="E724" s="316">
        <v>0</v>
      </c>
      <c r="F724" s="316">
        <v>0</v>
      </c>
      <c r="G724" s="316">
        <v>0</v>
      </c>
      <c r="H724" s="66">
        <f>H717+H718+H720+H722</f>
        <v>1130.04565</v>
      </c>
      <c r="I724" s="316">
        <v>0</v>
      </c>
      <c r="J724" s="66">
        <f>O724</f>
        <v>1130.04565</v>
      </c>
      <c r="K724" s="316">
        <v>0</v>
      </c>
      <c r="L724" s="316">
        <v>0</v>
      </c>
      <c r="M724" s="316">
        <v>0</v>
      </c>
      <c r="N724" s="316">
        <v>0</v>
      </c>
      <c r="O724" s="66">
        <f>O717+O718+O720+O722</f>
        <v>1130.04565</v>
      </c>
      <c r="P724" s="316">
        <v>0</v>
      </c>
      <c r="Q724" s="40"/>
    </row>
    <row r="725" spans="1:17" ht="15.75" customHeight="1">
      <c r="A725" s="388" t="s">
        <v>82</v>
      </c>
      <c r="B725" s="388"/>
      <c r="C725" s="124">
        <f>C724+C715+C693+C683</f>
        <v>2356.7754300000001</v>
      </c>
      <c r="D725" s="316">
        <v>0</v>
      </c>
      <c r="E725" s="124">
        <f>E715</f>
        <v>45</v>
      </c>
      <c r="F725" s="316">
        <v>0</v>
      </c>
      <c r="G725" s="124">
        <f>G715</f>
        <v>45</v>
      </c>
      <c r="H725" s="124">
        <f>H724+H715+H693+H683</f>
        <v>1955.2854300000001</v>
      </c>
      <c r="I725" s="124">
        <f>I724+I715+I693+I683</f>
        <v>356.49</v>
      </c>
      <c r="J725" s="124">
        <f>J724+J715+J693+J683</f>
        <v>2356.7754300000001</v>
      </c>
      <c r="K725" s="316">
        <v>0</v>
      </c>
      <c r="L725" s="124">
        <f>L715</f>
        <v>45</v>
      </c>
      <c r="M725" s="316">
        <v>0</v>
      </c>
      <c r="N725" s="124">
        <f>N715</f>
        <v>45</v>
      </c>
      <c r="O725" s="124">
        <f>O724+O715+O693+O683</f>
        <v>1955.2854300000001</v>
      </c>
      <c r="P725" s="124">
        <f>P724+P715+P693+P683</f>
        <v>356.49</v>
      </c>
      <c r="Q725" s="40"/>
    </row>
    <row r="726" spans="1:17">
      <c r="A726" s="82"/>
      <c r="B726" s="40"/>
      <c r="C726" s="40"/>
      <c r="D726" s="40"/>
      <c r="E726" s="40"/>
      <c r="F726" s="40"/>
      <c r="G726" s="40"/>
      <c r="H726" s="40"/>
      <c r="I726" s="40"/>
      <c r="J726" s="40"/>
      <c r="K726" s="40"/>
      <c r="L726" s="40"/>
      <c r="M726" s="40"/>
      <c r="N726" s="40"/>
      <c r="O726" s="40"/>
      <c r="P726" s="40"/>
      <c r="Q726" s="40"/>
    </row>
    <row r="730" spans="1:17">
      <c r="A730" s="389" t="s">
        <v>992</v>
      </c>
      <c r="B730" s="389"/>
      <c r="C730" s="389"/>
      <c r="D730" s="389"/>
      <c r="E730" s="390" t="s">
        <v>993</v>
      </c>
      <c r="F730" s="390"/>
      <c r="G730" s="390"/>
      <c r="H730" s="390"/>
    </row>
    <row r="731" spans="1:17">
      <c r="A731" s="389"/>
      <c r="B731" s="389"/>
      <c r="C731" s="389"/>
      <c r="D731" s="389"/>
      <c r="E731" s="390"/>
      <c r="F731" s="390"/>
      <c r="G731" s="390"/>
      <c r="H731" s="390"/>
    </row>
    <row r="732" spans="1:17">
      <c r="A732" s="389"/>
      <c r="B732" s="389"/>
      <c r="C732" s="389"/>
      <c r="D732" s="389"/>
      <c r="E732" s="390"/>
      <c r="F732" s="390"/>
      <c r="G732" s="390"/>
      <c r="H732" s="390"/>
    </row>
    <row r="733" spans="1:17" ht="50.6" customHeight="1">
      <c r="A733" s="389"/>
      <c r="B733" s="389"/>
      <c r="C733" s="389"/>
      <c r="D733" s="389"/>
      <c r="E733" s="390"/>
      <c r="F733" s="390"/>
      <c r="G733" s="390"/>
      <c r="H733" s="390"/>
    </row>
  </sheetData>
  <mergeCells count="193">
    <mergeCell ref="B716:P716"/>
    <mergeCell ref="Q717:Q723"/>
    <mergeCell ref="A724:B724"/>
    <mergeCell ref="A725:B725"/>
    <mergeCell ref="A730:D733"/>
    <mergeCell ref="E730:H733"/>
    <mergeCell ref="B672:P672"/>
    <mergeCell ref="Q673:Q684"/>
    <mergeCell ref="A684:B684"/>
    <mergeCell ref="B685:P685"/>
    <mergeCell ref="Q686:Q692"/>
    <mergeCell ref="A693:B693"/>
    <mergeCell ref="B694:P694"/>
    <mergeCell ref="Q695:Q714"/>
    <mergeCell ref="A715:B715"/>
    <mergeCell ref="B605:Q605"/>
    <mergeCell ref="B633:Q633"/>
    <mergeCell ref="B636:Q636"/>
    <mergeCell ref="Q637:Q644"/>
    <mergeCell ref="B645:Q645"/>
    <mergeCell ref="B651:P651"/>
    <mergeCell ref="Q652:Q655"/>
    <mergeCell ref="B657:Q657"/>
    <mergeCell ref="B663:P663"/>
    <mergeCell ref="A584:B584"/>
    <mergeCell ref="B586:P586"/>
    <mergeCell ref="A589:B589"/>
    <mergeCell ref="A590:B590"/>
    <mergeCell ref="E591:Q591"/>
    <mergeCell ref="B592:P592"/>
    <mergeCell ref="B593:P593"/>
    <mergeCell ref="B595:Q595"/>
    <mergeCell ref="Q596:Q599"/>
    <mergeCell ref="A570:B570"/>
    <mergeCell ref="B572:P572"/>
    <mergeCell ref="Q573:Q575"/>
    <mergeCell ref="A576:A577"/>
    <mergeCell ref="B576:B577"/>
    <mergeCell ref="Q576:Q582"/>
    <mergeCell ref="A578:A579"/>
    <mergeCell ref="B578:B579"/>
    <mergeCell ref="A583:B583"/>
    <mergeCell ref="A554:B554"/>
    <mergeCell ref="B556:P556"/>
    <mergeCell ref="B557:P557"/>
    <mergeCell ref="A558:A562"/>
    <mergeCell ref="B558:B562"/>
    <mergeCell ref="C558:C562"/>
    <mergeCell ref="Q558:Q562"/>
    <mergeCell ref="A565:B565"/>
    <mergeCell ref="B567:P567"/>
    <mergeCell ref="A543:B543"/>
    <mergeCell ref="B545:P545"/>
    <mergeCell ref="A546:A548"/>
    <mergeCell ref="B546:B548"/>
    <mergeCell ref="Q546:Q548"/>
    <mergeCell ref="A549:A551"/>
    <mergeCell ref="B549:B551"/>
    <mergeCell ref="Q549:Q551"/>
    <mergeCell ref="A553:B553"/>
    <mergeCell ref="B534:P534"/>
    <mergeCell ref="B535:P535"/>
    <mergeCell ref="Q536:Q541"/>
    <mergeCell ref="A537:A538"/>
    <mergeCell ref="B537:B538"/>
    <mergeCell ref="C537:C538"/>
    <mergeCell ref="D537:D538"/>
    <mergeCell ref="E537:E538"/>
    <mergeCell ref="F537:F538"/>
    <mergeCell ref="G537:G538"/>
    <mergeCell ref="H537:H538"/>
    <mergeCell ref="I537:I538"/>
    <mergeCell ref="B506:P506"/>
    <mergeCell ref="A517:B517"/>
    <mergeCell ref="B519:P519"/>
    <mergeCell ref="A521:B521"/>
    <mergeCell ref="B523:P523"/>
    <mergeCell ref="A527:B527"/>
    <mergeCell ref="A529:P529"/>
    <mergeCell ref="A531:B531"/>
    <mergeCell ref="A532:B532"/>
    <mergeCell ref="B444:P444"/>
    <mergeCell ref="A460:B460"/>
    <mergeCell ref="B462:P462"/>
    <mergeCell ref="Q464:Q468"/>
    <mergeCell ref="A492:A493"/>
    <mergeCell ref="Q492:Q499"/>
    <mergeCell ref="A496:A498"/>
    <mergeCell ref="Q502:Q503"/>
    <mergeCell ref="A504:B504"/>
    <mergeCell ref="A426:Q426"/>
    <mergeCell ref="B427:H427"/>
    <mergeCell ref="B432:I432"/>
    <mergeCell ref="A434:B434"/>
    <mergeCell ref="A435:B435"/>
    <mergeCell ref="B437:P437"/>
    <mergeCell ref="A440:B440"/>
    <mergeCell ref="B442:P442"/>
    <mergeCell ref="A443:Q443"/>
    <mergeCell ref="A386:B386"/>
    <mergeCell ref="A387:P387"/>
    <mergeCell ref="A388:Q388"/>
    <mergeCell ref="A390:Q390"/>
    <mergeCell ref="B391:I391"/>
    <mergeCell ref="A395:B395"/>
    <mergeCell ref="A396:Q396"/>
    <mergeCell ref="B397:I397"/>
    <mergeCell ref="A425:B425"/>
    <mergeCell ref="B349:I349"/>
    <mergeCell ref="Q350:Q352"/>
    <mergeCell ref="B353:Q353"/>
    <mergeCell ref="A355:B355"/>
    <mergeCell ref="A356:Q356"/>
    <mergeCell ref="B357:I357"/>
    <mergeCell ref="Q358:Q359"/>
    <mergeCell ref="B367:I367"/>
    <mergeCell ref="B384:P384"/>
    <mergeCell ref="A306:Q306"/>
    <mergeCell ref="A310:Q310"/>
    <mergeCell ref="A328:B328"/>
    <mergeCell ref="B329:P329"/>
    <mergeCell ref="A338:B338"/>
    <mergeCell ref="B340:P340"/>
    <mergeCell ref="A345:B345"/>
    <mergeCell ref="B347:P347"/>
    <mergeCell ref="B348:P348"/>
    <mergeCell ref="A248:Q248"/>
    <mergeCell ref="A251:Q251"/>
    <mergeCell ref="A253:B253"/>
    <mergeCell ref="B254:P254"/>
    <mergeCell ref="A261:B261"/>
    <mergeCell ref="B263:P263"/>
    <mergeCell ref="A264:Q264"/>
    <mergeCell ref="A303:B303"/>
    <mergeCell ref="B305:P305"/>
    <mergeCell ref="C174:P174"/>
    <mergeCell ref="C175:P175"/>
    <mergeCell ref="C186:P186"/>
    <mergeCell ref="C194:P194"/>
    <mergeCell ref="B236:P236"/>
    <mergeCell ref="A237:Q237"/>
    <mergeCell ref="A239:Q239"/>
    <mergeCell ref="A243:Q243"/>
    <mergeCell ref="A246:Q246"/>
    <mergeCell ref="A78:B78"/>
    <mergeCell ref="B79:P79"/>
    <mergeCell ref="A80:Q80"/>
    <mergeCell ref="A91:B91"/>
    <mergeCell ref="B92:P92"/>
    <mergeCell ref="B94:P94"/>
    <mergeCell ref="C124:P124"/>
    <mergeCell ref="C146:P146"/>
    <mergeCell ref="C169:P169"/>
    <mergeCell ref="A42:B42"/>
    <mergeCell ref="B44:P44"/>
    <mergeCell ref="Q47:Q50"/>
    <mergeCell ref="Q51:Q55"/>
    <mergeCell ref="Q56:Q58"/>
    <mergeCell ref="Q59:Q61"/>
    <mergeCell ref="A62:B62"/>
    <mergeCell ref="B63:P63"/>
    <mergeCell ref="Q64:Q73"/>
    <mergeCell ref="B13:P13"/>
    <mergeCell ref="A14:Q14"/>
    <mergeCell ref="A15:Q15"/>
    <mergeCell ref="A27:Q27"/>
    <mergeCell ref="A32:Q32"/>
    <mergeCell ref="Q33:Q34"/>
    <mergeCell ref="A36:Q36"/>
    <mergeCell ref="Q37:Q38"/>
    <mergeCell ref="B40:P40"/>
    <mergeCell ref="A5:Q5"/>
    <mergeCell ref="A7:A11"/>
    <mergeCell ref="B7:B11"/>
    <mergeCell ref="C7:C11"/>
    <mergeCell ref="D7:I7"/>
    <mergeCell ref="J7:P7"/>
    <mergeCell ref="Q7:Q11"/>
    <mergeCell ref="D8:D11"/>
    <mergeCell ref="E8:H8"/>
    <mergeCell ref="I8:I11"/>
    <mergeCell ref="J8:J11"/>
    <mergeCell ref="K8:K11"/>
    <mergeCell ref="L8:O8"/>
    <mergeCell ref="P8:P11"/>
    <mergeCell ref="E9:G9"/>
    <mergeCell ref="H9:H11"/>
    <mergeCell ref="L9:N9"/>
    <mergeCell ref="O9:O11"/>
    <mergeCell ref="E10:E11"/>
    <mergeCell ref="F10:G10"/>
    <mergeCell ref="L10:L11"/>
    <mergeCell ref="M10:N10"/>
  </mergeCells>
  <pageMargins left="0.27569444444444402" right="0.196527777777778" top="0.27569444444444402" bottom="0.196527777777778" header="0.51180555555555496" footer="0.51180555555555496"/>
  <pageSetup paperSize="9" scale="55"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
  <sheetViews>
    <sheetView view="pageBreakPreview" zoomScale="65" zoomScaleNormal="50" zoomScalePageLayoutView="65" workbookViewId="0"/>
  </sheetViews>
  <sheetFormatPr defaultRowHeight="15.05"/>
  <cols>
    <col min="1" max="1025" width="8.6640625" customWidth="1"/>
  </cols>
  <sheetData/>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dimension ref="A1"/>
  <sheetViews>
    <sheetView view="pageBreakPreview" zoomScale="65" zoomScaleNormal="50" zoomScalePageLayoutView="65" workbookViewId="0"/>
  </sheetViews>
  <sheetFormatPr defaultRowHeight="15.05"/>
  <cols>
    <col min="1" max="1025" width="8.6640625" customWidth="1"/>
  </cols>
  <sheetData/>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637</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8</vt:i4>
      </vt:variant>
    </vt:vector>
  </HeadingPairs>
  <TitlesOfParts>
    <vt:vector size="11" baseType="lpstr">
      <vt:lpstr>Лист1</vt:lpstr>
      <vt:lpstr>Лист2</vt:lpstr>
      <vt:lpstr>Лист3</vt:lpstr>
      <vt:lpstr>Лист1!P</vt:lpstr>
      <vt:lpstr>Лист1!PP</vt:lpstr>
      <vt:lpstr>Лист1!Print_Titles_0</vt:lpstr>
      <vt:lpstr>Лист1!Print_Titles_0_0</vt:lpstr>
      <vt:lpstr>Лист1!Print_Titles_0_0_0</vt:lpstr>
      <vt:lpstr>Лист1!Print_Titles_0_0_0_0</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adm7</dc:creator>
  <cp:lastModifiedBy>User</cp:lastModifiedBy>
  <cp:revision>52</cp:revision>
  <cp:lastPrinted>2020-03-12T12:50:37Z</cp:lastPrinted>
  <dcterms:created xsi:type="dcterms:W3CDTF">2019-01-30T08:12:08Z</dcterms:created>
  <dcterms:modified xsi:type="dcterms:W3CDTF">2020-07-22T07:48:26Z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