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5365" windowHeight="1258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Лист1!$7:$12</definedName>
    <definedName name="_xlnm.Print_Area" localSheetId="0">Лист1!$A$1:$Q$654</definedName>
  </definedNames>
  <calcPr calcId="125725"/>
</workbook>
</file>

<file path=xl/calcChain.xml><?xml version="1.0" encoding="utf-8"?>
<calcChain xmlns="http://schemas.openxmlformats.org/spreadsheetml/2006/main">
  <c r="D417" i="1"/>
  <c r="E417"/>
  <c r="F417"/>
  <c r="G417"/>
  <c r="I417"/>
  <c r="J417"/>
  <c r="K417"/>
  <c r="L417"/>
  <c r="M417"/>
  <c r="N417"/>
  <c r="O417"/>
  <c r="P417"/>
  <c r="D325"/>
  <c r="F325"/>
  <c r="G325"/>
  <c r="H325"/>
  <c r="I325"/>
  <c r="K325"/>
  <c r="M325"/>
  <c r="N325"/>
  <c r="O325"/>
  <c r="P325"/>
  <c r="D229"/>
  <c r="F229"/>
  <c r="G229"/>
  <c r="H229"/>
  <c r="I229"/>
  <c r="K229"/>
  <c r="M229"/>
  <c r="N229"/>
  <c r="O229"/>
  <c r="P229"/>
  <c r="M241"/>
  <c r="O238"/>
  <c r="O241" s="1"/>
  <c r="J238"/>
  <c r="H238"/>
  <c r="C238"/>
  <c r="E236"/>
  <c r="E235" s="1"/>
  <c r="J235"/>
  <c r="I235"/>
  <c r="H235"/>
  <c r="G235"/>
  <c r="G241" s="1"/>
  <c r="F235"/>
  <c r="F241" s="1"/>
  <c r="D235"/>
  <c r="L232"/>
  <c r="J232" s="1"/>
  <c r="J231" s="1"/>
  <c r="E232"/>
  <c r="C232" s="1"/>
  <c r="C231" s="1"/>
  <c r="P231"/>
  <c r="P241" s="1"/>
  <c r="O231"/>
  <c r="N231"/>
  <c r="N241" s="1"/>
  <c r="M231"/>
  <c r="K231"/>
  <c r="I231"/>
  <c r="I241" s="1"/>
  <c r="H231"/>
  <c r="G231"/>
  <c r="F231"/>
  <c r="E231"/>
  <c r="D231"/>
  <c r="L230"/>
  <c r="L229" s="1"/>
  <c r="J230"/>
  <c r="J229" s="1"/>
  <c r="E230"/>
  <c r="E229" s="1"/>
  <c r="L231" l="1"/>
  <c r="L241" s="1"/>
  <c r="K241"/>
  <c r="D241"/>
  <c r="H241"/>
  <c r="J241"/>
  <c r="E241"/>
  <c r="C230"/>
  <c r="C229" s="1"/>
  <c r="C236"/>
  <c r="C235" s="1"/>
  <c r="E653"/>
  <c r="G653"/>
  <c r="I653"/>
  <c r="L653"/>
  <c r="N643"/>
  <c r="N653" s="1"/>
  <c r="P653"/>
  <c r="C639"/>
  <c r="J639"/>
  <c r="J625"/>
  <c r="C625"/>
  <c r="C612"/>
  <c r="O652"/>
  <c r="J652" s="1"/>
  <c r="H652"/>
  <c r="C652" s="1"/>
  <c r="J645"/>
  <c r="C645"/>
  <c r="J619"/>
  <c r="J621" s="1"/>
  <c r="C619"/>
  <c r="C605"/>
  <c r="C324"/>
  <c r="H621"/>
  <c r="O621"/>
  <c r="C621"/>
  <c r="J16"/>
  <c r="C16"/>
  <c r="D537"/>
  <c r="E537"/>
  <c r="F537"/>
  <c r="G537"/>
  <c r="H537"/>
  <c r="I537"/>
  <c r="J537"/>
  <c r="K537"/>
  <c r="L537"/>
  <c r="M537"/>
  <c r="N537"/>
  <c r="O537"/>
  <c r="P537"/>
  <c r="C537"/>
  <c r="D531"/>
  <c r="E531"/>
  <c r="F531"/>
  <c r="G531"/>
  <c r="H531"/>
  <c r="I531"/>
  <c r="J531"/>
  <c r="K531"/>
  <c r="L531"/>
  <c r="M531"/>
  <c r="N531"/>
  <c r="O531"/>
  <c r="P531"/>
  <c r="C531"/>
  <c r="D523"/>
  <c r="F523"/>
  <c r="G523"/>
  <c r="H523"/>
  <c r="I523"/>
  <c r="K523"/>
  <c r="M523"/>
  <c r="N523"/>
  <c r="O523"/>
  <c r="P523"/>
  <c r="C522"/>
  <c r="C523" s="1"/>
  <c r="J522"/>
  <c r="J523" s="1"/>
  <c r="L522"/>
  <c r="L523" s="1"/>
  <c r="E522"/>
  <c r="E523" s="1"/>
  <c r="C513"/>
  <c r="O160"/>
  <c r="J160"/>
  <c r="H160"/>
  <c r="C160"/>
  <c r="O138"/>
  <c r="J138"/>
  <c r="H138"/>
  <c r="C138"/>
  <c r="O118"/>
  <c r="J118"/>
  <c r="J164" s="1"/>
  <c r="J225" s="1"/>
  <c r="H118"/>
  <c r="H164" s="1"/>
  <c r="H225" s="1"/>
  <c r="C118"/>
  <c r="C164" s="1"/>
  <c r="C225" s="1"/>
  <c r="O612"/>
  <c r="J612"/>
  <c r="H612"/>
  <c r="C608"/>
  <c r="C607"/>
  <c r="J653" l="1"/>
  <c r="C241"/>
  <c r="C653"/>
  <c r="O653"/>
  <c r="P532"/>
  <c r="N532"/>
  <c r="H532"/>
  <c r="F532"/>
  <c r="H653"/>
  <c r="O164"/>
  <c r="O225" s="1"/>
  <c r="C532"/>
  <c r="O532"/>
  <c r="M532"/>
  <c r="K532"/>
  <c r="I532"/>
  <c r="G532"/>
  <c r="E532"/>
  <c r="D532"/>
  <c r="L532"/>
  <c r="J532"/>
  <c r="D598" l="1"/>
  <c r="F598"/>
  <c r="K598"/>
  <c r="M598"/>
  <c r="O597"/>
  <c r="H597"/>
  <c r="J596"/>
  <c r="C596"/>
  <c r="J594"/>
  <c r="C594"/>
  <c r="J592"/>
  <c r="C592"/>
  <c r="O588"/>
  <c r="H588"/>
  <c r="J587"/>
  <c r="C587"/>
  <c r="J585"/>
  <c r="C585"/>
  <c r="J584"/>
  <c r="C584"/>
  <c r="J583"/>
  <c r="C583"/>
  <c r="J582"/>
  <c r="C582"/>
  <c r="J581"/>
  <c r="C581"/>
  <c r="L577"/>
  <c r="J577" s="1"/>
  <c r="E577"/>
  <c r="L575"/>
  <c r="J575"/>
  <c r="E575"/>
  <c r="C575"/>
  <c r="L574"/>
  <c r="J574"/>
  <c r="E574"/>
  <c r="C574"/>
  <c r="L573"/>
  <c r="J573"/>
  <c r="E573"/>
  <c r="C573"/>
  <c r="J572"/>
  <c r="C572"/>
  <c r="L571"/>
  <c r="J571"/>
  <c r="E571"/>
  <c r="C571"/>
  <c r="O570"/>
  <c r="L570"/>
  <c r="J570"/>
  <c r="H570"/>
  <c r="C570" s="1"/>
  <c r="E570"/>
  <c r="P569"/>
  <c r="P578" s="1"/>
  <c r="P598" s="1"/>
  <c r="O569"/>
  <c r="N569"/>
  <c r="N578" s="1"/>
  <c r="I569"/>
  <c r="I578" s="1"/>
  <c r="I598" s="1"/>
  <c r="H569"/>
  <c r="G569"/>
  <c r="G578" s="1"/>
  <c r="G598" s="1"/>
  <c r="O567"/>
  <c r="J567" s="1"/>
  <c r="C567"/>
  <c r="J565"/>
  <c r="C565"/>
  <c r="J564"/>
  <c r="C564"/>
  <c r="J563"/>
  <c r="C563"/>
  <c r="J562"/>
  <c r="C562"/>
  <c r="J561"/>
  <c r="C561"/>
  <c r="J560"/>
  <c r="C560"/>
  <c r="J559"/>
  <c r="C559"/>
  <c r="J558"/>
  <c r="H558"/>
  <c r="C558" s="1"/>
  <c r="J557"/>
  <c r="C557"/>
  <c r="J556"/>
  <c r="H556"/>
  <c r="C556" s="1"/>
  <c r="J555"/>
  <c r="C555"/>
  <c r="J554"/>
  <c r="C554"/>
  <c r="J553"/>
  <c r="C553"/>
  <c r="J552"/>
  <c r="C552"/>
  <c r="J550"/>
  <c r="C550"/>
  <c r="J549"/>
  <c r="C549"/>
  <c r="J548"/>
  <c r="O547"/>
  <c r="J547" s="1"/>
  <c r="H547"/>
  <c r="C547" s="1"/>
  <c r="O546"/>
  <c r="J546" s="1"/>
  <c r="C546"/>
  <c r="J545"/>
  <c r="J544"/>
  <c r="J588" l="1"/>
  <c r="J597"/>
  <c r="O578"/>
  <c r="O598" s="1"/>
  <c r="C588"/>
  <c r="E569"/>
  <c r="C569"/>
  <c r="C578" s="1"/>
  <c r="J569"/>
  <c r="H578"/>
  <c r="H598" s="1"/>
  <c r="E578"/>
  <c r="E598" s="1"/>
  <c r="C597"/>
  <c r="N598"/>
  <c r="L569"/>
  <c r="L578" s="1"/>
  <c r="L598" s="1"/>
  <c r="C598" l="1"/>
  <c r="J578"/>
  <c r="J598" s="1"/>
  <c r="J506" l="1"/>
  <c r="J504"/>
  <c r="J505"/>
  <c r="F508"/>
  <c r="G508"/>
  <c r="H508"/>
  <c r="I508"/>
  <c r="M508"/>
  <c r="N508"/>
  <c r="O508"/>
  <c r="P508"/>
  <c r="C504"/>
  <c r="C505"/>
  <c r="C506"/>
  <c r="C507"/>
  <c r="L507"/>
  <c r="J507" s="1"/>
  <c r="E507"/>
  <c r="L506"/>
  <c r="L505"/>
  <c r="L504"/>
  <c r="E506"/>
  <c r="E505"/>
  <c r="E504"/>
  <c r="K503"/>
  <c r="J503" s="1"/>
  <c r="K502"/>
  <c r="J502" s="1"/>
  <c r="K501"/>
  <c r="J501" s="1"/>
  <c r="D501"/>
  <c r="D503"/>
  <c r="C503" s="1"/>
  <c r="D502"/>
  <c r="C502" s="1"/>
  <c r="K497"/>
  <c r="K496"/>
  <c r="J496" s="1"/>
  <c r="E497"/>
  <c r="C497" s="1"/>
  <c r="E496"/>
  <c r="C496" s="1"/>
  <c r="L495"/>
  <c r="J495" s="1"/>
  <c r="E495"/>
  <c r="C495" s="1"/>
  <c r="D490"/>
  <c r="D498" s="1"/>
  <c r="F490"/>
  <c r="F498" s="1"/>
  <c r="G490"/>
  <c r="G498" s="1"/>
  <c r="I490"/>
  <c r="I498" s="1"/>
  <c r="K490"/>
  <c r="M490"/>
  <c r="M498" s="1"/>
  <c r="N490"/>
  <c r="N498" s="1"/>
  <c r="P490"/>
  <c r="P498" s="1"/>
  <c r="J494"/>
  <c r="C494"/>
  <c r="E494"/>
  <c r="J493"/>
  <c r="C493"/>
  <c r="E493"/>
  <c r="L492"/>
  <c r="L491"/>
  <c r="O492"/>
  <c r="O491"/>
  <c r="J491" s="1"/>
  <c r="H492"/>
  <c r="E492"/>
  <c r="H491"/>
  <c r="E491"/>
  <c r="P484"/>
  <c r="O484"/>
  <c r="N484"/>
  <c r="M484"/>
  <c r="K484"/>
  <c r="I484"/>
  <c r="H484"/>
  <c r="G484"/>
  <c r="F484"/>
  <c r="D484"/>
  <c r="L483"/>
  <c r="J483" s="1"/>
  <c r="E483"/>
  <c r="C483" s="1"/>
  <c r="L482"/>
  <c r="J482" s="1"/>
  <c r="E482"/>
  <c r="C482" s="1"/>
  <c r="L481"/>
  <c r="J481" s="1"/>
  <c r="E481"/>
  <c r="C481" s="1"/>
  <c r="P478"/>
  <c r="O478"/>
  <c r="N478"/>
  <c r="M478"/>
  <c r="K478"/>
  <c r="I478"/>
  <c r="H478"/>
  <c r="G478"/>
  <c r="F478"/>
  <c r="D478"/>
  <c r="L477"/>
  <c r="L478" s="1"/>
  <c r="J477"/>
  <c r="J478" s="1"/>
  <c r="E477"/>
  <c r="E478" s="1"/>
  <c r="K466"/>
  <c r="K474" s="1"/>
  <c r="M466"/>
  <c r="M474" s="1"/>
  <c r="N466"/>
  <c r="N474" s="1"/>
  <c r="O466"/>
  <c r="O474" s="1"/>
  <c r="P466"/>
  <c r="P474" s="1"/>
  <c r="L473"/>
  <c r="J473" s="1"/>
  <c r="L472"/>
  <c r="J472" s="1"/>
  <c r="L471"/>
  <c r="J471" s="1"/>
  <c r="L470"/>
  <c r="J470" s="1"/>
  <c r="L469"/>
  <c r="J469" s="1"/>
  <c r="L468"/>
  <c r="J468" s="1"/>
  <c r="L467"/>
  <c r="D466"/>
  <c r="D474" s="1"/>
  <c r="F466"/>
  <c r="F474" s="1"/>
  <c r="G466"/>
  <c r="G474" s="1"/>
  <c r="H466"/>
  <c r="H474" s="1"/>
  <c r="I466"/>
  <c r="I474" s="1"/>
  <c r="E473"/>
  <c r="C473" s="1"/>
  <c r="E472"/>
  <c r="C472" s="1"/>
  <c r="E471"/>
  <c r="C471" s="1"/>
  <c r="E470"/>
  <c r="C470" s="1"/>
  <c r="E469"/>
  <c r="C469" s="1"/>
  <c r="E468"/>
  <c r="C468" s="1"/>
  <c r="E467"/>
  <c r="D448"/>
  <c r="F448"/>
  <c r="G448"/>
  <c r="H448"/>
  <c r="I448"/>
  <c r="I463" s="1"/>
  <c r="K448"/>
  <c r="M448"/>
  <c r="N448"/>
  <c r="O448"/>
  <c r="P448"/>
  <c r="E449"/>
  <c r="C449" s="1"/>
  <c r="L454"/>
  <c r="J454" s="1"/>
  <c r="L453"/>
  <c r="J453" s="1"/>
  <c r="L452"/>
  <c r="J452" s="1"/>
  <c r="L451"/>
  <c r="J451" s="1"/>
  <c r="L450"/>
  <c r="J450" s="1"/>
  <c r="L449"/>
  <c r="E454"/>
  <c r="C454" s="1"/>
  <c r="E453"/>
  <c r="C453" s="1"/>
  <c r="E452"/>
  <c r="C452" s="1"/>
  <c r="E451"/>
  <c r="C451" s="1"/>
  <c r="E450"/>
  <c r="C450" s="1"/>
  <c r="H490" l="1"/>
  <c r="H498" s="1"/>
  <c r="H509" s="1"/>
  <c r="E508"/>
  <c r="C492"/>
  <c r="L508"/>
  <c r="M509"/>
  <c r="F509"/>
  <c r="D508"/>
  <c r="D509" s="1"/>
  <c r="P509"/>
  <c r="N509"/>
  <c r="I509"/>
  <c r="G509"/>
  <c r="E490"/>
  <c r="E498" s="1"/>
  <c r="L490"/>
  <c r="L498" s="1"/>
  <c r="L509" s="1"/>
  <c r="K498"/>
  <c r="C501"/>
  <c r="C508" s="1"/>
  <c r="K508"/>
  <c r="J508"/>
  <c r="L448"/>
  <c r="J492"/>
  <c r="J490" s="1"/>
  <c r="J498" s="1"/>
  <c r="O490"/>
  <c r="O498" s="1"/>
  <c r="O509" s="1"/>
  <c r="E466"/>
  <c r="E474" s="1"/>
  <c r="L466"/>
  <c r="L474" s="1"/>
  <c r="C478"/>
  <c r="C491"/>
  <c r="C490" s="1"/>
  <c r="C498" s="1"/>
  <c r="E448"/>
  <c r="J449"/>
  <c r="J448" s="1"/>
  <c r="J467"/>
  <c r="J466" s="1"/>
  <c r="J474" s="1"/>
  <c r="I486"/>
  <c r="C448"/>
  <c r="C467"/>
  <c r="C466" s="1"/>
  <c r="C474" s="1"/>
  <c r="E484"/>
  <c r="C484" s="1"/>
  <c r="L484"/>
  <c r="J484"/>
  <c r="I538" l="1"/>
  <c r="E509"/>
  <c r="J509"/>
  <c r="C509"/>
  <c r="P433"/>
  <c r="P463" s="1"/>
  <c r="P486" s="1"/>
  <c r="P538" s="1"/>
  <c r="K433"/>
  <c r="K463" s="1"/>
  <c r="K486" s="1"/>
  <c r="K538" s="1"/>
  <c r="O433"/>
  <c r="O463" s="1"/>
  <c r="N446"/>
  <c r="M446"/>
  <c r="M445" s="1"/>
  <c r="M444" s="1"/>
  <c r="M443" s="1"/>
  <c r="M442" s="1"/>
  <c r="M441" s="1"/>
  <c r="M440" s="1"/>
  <c r="M439" s="1"/>
  <c r="M438" s="1"/>
  <c r="M437" s="1"/>
  <c r="M436" s="1"/>
  <c r="M435" s="1"/>
  <c r="N445"/>
  <c r="N444" s="1"/>
  <c r="N443" s="1"/>
  <c r="N442" s="1"/>
  <c r="N441" s="1"/>
  <c r="N440" s="1"/>
  <c r="N439" s="1"/>
  <c r="N438" s="1"/>
  <c r="N437" s="1"/>
  <c r="N436" s="1"/>
  <c r="N435" s="1"/>
  <c r="N434" s="1"/>
  <c r="N433" s="1"/>
  <c r="N463" s="1"/>
  <c r="G446"/>
  <c r="G445" s="1"/>
  <c r="G444" s="1"/>
  <c r="G443" s="1"/>
  <c r="G442" s="1"/>
  <c r="G441" s="1"/>
  <c r="G440" s="1"/>
  <c r="G439" s="1"/>
  <c r="G438" s="1"/>
  <c r="G437" s="1"/>
  <c r="G436" s="1"/>
  <c r="G435" s="1"/>
  <c r="G434" s="1"/>
  <c r="G433" s="1"/>
  <c r="G463" s="1"/>
  <c r="F446"/>
  <c r="F445" s="1"/>
  <c r="F444" s="1"/>
  <c r="D433"/>
  <c r="D463" s="1"/>
  <c r="D486" s="1"/>
  <c r="D538" s="1"/>
  <c r="H433"/>
  <c r="H463" s="1"/>
  <c r="O430"/>
  <c r="N430"/>
  <c r="L430" s="1"/>
  <c r="G430"/>
  <c r="E430" s="1"/>
  <c r="J429"/>
  <c r="C429"/>
  <c r="J428"/>
  <c r="C428"/>
  <c r="J422"/>
  <c r="C425"/>
  <c r="L427"/>
  <c r="K427" s="1"/>
  <c r="J427" s="1"/>
  <c r="E427"/>
  <c r="C427"/>
  <c r="L426"/>
  <c r="J426" s="1"/>
  <c r="H426"/>
  <c r="C426" s="1"/>
  <c r="E426"/>
  <c r="L425"/>
  <c r="J425" s="1"/>
  <c r="E425"/>
  <c r="L424"/>
  <c r="J424" s="1"/>
  <c r="H424"/>
  <c r="C424" s="1"/>
  <c r="E424"/>
  <c r="L423"/>
  <c r="K423" s="1"/>
  <c r="J423" s="1"/>
  <c r="E423"/>
  <c r="D423" s="1"/>
  <c r="C423" s="1"/>
  <c r="L422"/>
  <c r="E422"/>
  <c r="C422" s="1"/>
  <c r="L421"/>
  <c r="K421" s="1"/>
  <c r="J421" s="1"/>
  <c r="C414"/>
  <c r="H414"/>
  <c r="H417" s="1"/>
  <c r="H415"/>
  <c r="C415"/>
  <c r="C417" l="1"/>
  <c r="J430"/>
  <c r="G486"/>
  <c r="G538" s="1"/>
  <c r="H430"/>
  <c r="H486" s="1"/>
  <c r="H538" s="1"/>
  <c r="O486"/>
  <c r="O538" s="1"/>
  <c r="C430"/>
  <c r="N486"/>
  <c r="N538" s="1"/>
  <c r="L435"/>
  <c r="J435" s="1"/>
  <c r="L436"/>
  <c r="J436" s="1"/>
  <c r="L437"/>
  <c r="J437" s="1"/>
  <c r="L438"/>
  <c r="J438" s="1"/>
  <c r="L439"/>
  <c r="J439" s="1"/>
  <c r="L440"/>
  <c r="J440" s="1"/>
  <c r="L441"/>
  <c r="J441" s="1"/>
  <c r="L442"/>
  <c r="J442" s="1"/>
  <c r="L443"/>
  <c r="J443" s="1"/>
  <c r="L444"/>
  <c r="J444" s="1"/>
  <c r="L445"/>
  <c r="J445" s="1"/>
  <c r="L446"/>
  <c r="J446" s="1"/>
  <c r="M434"/>
  <c r="E446"/>
  <c r="C446" s="1"/>
  <c r="F443"/>
  <c r="E444"/>
  <c r="C444" s="1"/>
  <c r="E445"/>
  <c r="C445" s="1"/>
  <c r="J410"/>
  <c r="C410"/>
  <c r="J409"/>
  <c r="C409"/>
  <c r="J408"/>
  <c r="C408"/>
  <c r="C407"/>
  <c r="P405"/>
  <c r="O405"/>
  <c r="N405"/>
  <c r="M405"/>
  <c r="L405"/>
  <c r="K405"/>
  <c r="I405"/>
  <c r="H405"/>
  <c r="G405"/>
  <c r="E405"/>
  <c r="D405"/>
  <c r="J404"/>
  <c r="C404"/>
  <c r="J403"/>
  <c r="C403"/>
  <c r="L402"/>
  <c r="J402" s="1"/>
  <c r="E402"/>
  <c r="C402" s="1"/>
  <c r="P400"/>
  <c r="O400"/>
  <c r="N400"/>
  <c r="M400"/>
  <c r="I400"/>
  <c r="H400"/>
  <c r="G400"/>
  <c r="F400"/>
  <c r="E400"/>
  <c r="C399"/>
  <c r="C398"/>
  <c r="H396"/>
  <c r="C396" s="1"/>
  <c r="C395"/>
  <c r="C394"/>
  <c r="H392"/>
  <c r="C391"/>
  <c r="E390"/>
  <c r="C390" s="1"/>
  <c r="H388"/>
  <c r="G388"/>
  <c r="F388"/>
  <c r="D388"/>
  <c r="D371" s="1"/>
  <c r="D369" s="1"/>
  <c r="H384"/>
  <c r="C384" s="1"/>
  <c r="E382"/>
  <c r="C382" s="1"/>
  <c r="H380"/>
  <c r="C380" s="1"/>
  <c r="J379"/>
  <c r="C379"/>
  <c r="L378"/>
  <c r="J378" s="1"/>
  <c r="C378"/>
  <c r="P376"/>
  <c r="O376"/>
  <c r="N376"/>
  <c r="M376"/>
  <c r="I376"/>
  <c r="H376"/>
  <c r="G376"/>
  <c r="F376"/>
  <c r="E376"/>
  <c r="J375"/>
  <c r="C375"/>
  <c r="L374"/>
  <c r="J374" s="1"/>
  <c r="C374"/>
  <c r="P372"/>
  <c r="O372"/>
  <c r="N372"/>
  <c r="M372"/>
  <c r="I372"/>
  <c r="H372"/>
  <c r="G372"/>
  <c r="F372"/>
  <c r="E372"/>
  <c r="K371"/>
  <c r="K369" s="1"/>
  <c r="J368"/>
  <c r="C368"/>
  <c r="J367"/>
  <c r="C367"/>
  <c r="O366"/>
  <c r="O364" s="1"/>
  <c r="P364"/>
  <c r="N364"/>
  <c r="M364"/>
  <c r="L364"/>
  <c r="K364"/>
  <c r="I364"/>
  <c r="G364"/>
  <c r="F364"/>
  <c r="E364"/>
  <c r="D364"/>
  <c r="J363"/>
  <c r="C363"/>
  <c r="J362"/>
  <c r="C362"/>
  <c r="C360" s="1"/>
  <c r="P360"/>
  <c r="O360"/>
  <c r="N360"/>
  <c r="M360"/>
  <c r="L360"/>
  <c r="K360"/>
  <c r="J360"/>
  <c r="I360"/>
  <c r="H360"/>
  <c r="G360"/>
  <c r="F360"/>
  <c r="E360"/>
  <c r="D360"/>
  <c r="L359"/>
  <c r="J359" s="1"/>
  <c r="E359"/>
  <c r="C359" s="1"/>
  <c r="J357"/>
  <c r="C357"/>
  <c r="J356"/>
  <c r="C356"/>
  <c r="J355"/>
  <c r="C355"/>
  <c r="J354"/>
  <c r="C354"/>
  <c r="O353"/>
  <c r="J353" s="1"/>
  <c r="H353"/>
  <c r="C353" s="1"/>
  <c r="J352"/>
  <c r="C352"/>
  <c r="J351"/>
  <c r="C351"/>
  <c r="O350"/>
  <c r="O335" s="1"/>
  <c r="H350"/>
  <c r="J348"/>
  <c r="C348"/>
  <c r="J347"/>
  <c r="C347"/>
  <c r="J346"/>
  <c r="C346"/>
  <c r="J345"/>
  <c r="C345"/>
  <c r="J344"/>
  <c r="C344"/>
  <c r="J343"/>
  <c r="C343"/>
  <c r="J342"/>
  <c r="C342"/>
  <c r="J341"/>
  <c r="C341"/>
  <c r="J340"/>
  <c r="C340"/>
  <c r="J339"/>
  <c r="C339"/>
  <c r="J338"/>
  <c r="C338"/>
  <c r="J337"/>
  <c r="C337"/>
  <c r="P335"/>
  <c r="N335"/>
  <c r="M335"/>
  <c r="K335"/>
  <c r="I335"/>
  <c r="G335"/>
  <c r="F335"/>
  <c r="D335"/>
  <c r="D328"/>
  <c r="F328"/>
  <c r="G328"/>
  <c r="H328"/>
  <c r="I328"/>
  <c r="K328"/>
  <c r="M328"/>
  <c r="N328"/>
  <c r="O328"/>
  <c r="P328"/>
  <c r="C334"/>
  <c r="L333"/>
  <c r="J333" s="1"/>
  <c r="E333"/>
  <c r="C333" s="1"/>
  <c r="L332"/>
  <c r="J332" s="1"/>
  <c r="E332"/>
  <c r="C332" s="1"/>
  <c r="J331"/>
  <c r="C331"/>
  <c r="J330"/>
  <c r="C330"/>
  <c r="L322"/>
  <c r="E322"/>
  <c r="J321"/>
  <c r="C321"/>
  <c r="J328" l="1"/>
  <c r="C350"/>
  <c r="C335" s="1"/>
  <c r="J372"/>
  <c r="L400"/>
  <c r="J405"/>
  <c r="J350"/>
  <c r="J335" s="1"/>
  <c r="C366"/>
  <c r="H366" s="1"/>
  <c r="H364" s="1"/>
  <c r="J322"/>
  <c r="J325" s="1"/>
  <c r="L325"/>
  <c r="H335"/>
  <c r="J366"/>
  <c r="J364" s="1"/>
  <c r="J400"/>
  <c r="C322"/>
  <c r="C325" s="1"/>
  <c r="E325"/>
  <c r="J376"/>
  <c r="L335"/>
  <c r="E335"/>
  <c r="H371"/>
  <c r="H369" s="1"/>
  <c r="H411" s="1"/>
  <c r="N371"/>
  <c r="N369" s="1"/>
  <c r="N411" s="1"/>
  <c r="C376"/>
  <c r="E387"/>
  <c r="C387" s="1"/>
  <c r="P371"/>
  <c r="P369" s="1"/>
  <c r="P411" s="1"/>
  <c r="C405"/>
  <c r="C328"/>
  <c r="G371"/>
  <c r="G369" s="1"/>
  <c r="G411" s="1"/>
  <c r="I371"/>
  <c r="I369" s="1"/>
  <c r="I411" s="1"/>
  <c r="C392"/>
  <c r="C400"/>
  <c r="F371"/>
  <c r="F369" s="1"/>
  <c r="F411" s="1"/>
  <c r="L328"/>
  <c r="D411"/>
  <c r="K411"/>
  <c r="E328"/>
  <c r="L372"/>
  <c r="C372"/>
  <c r="M371"/>
  <c r="M369" s="1"/>
  <c r="M411" s="1"/>
  <c r="O371"/>
  <c r="O369" s="1"/>
  <c r="O411" s="1"/>
  <c r="C388"/>
  <c r="M433"/>
  <c r="M463" s="1"/>
  <c r="M486" s="1"/>
  <c r="M538" s="1"/>
  <c r="L434"/>
  <c r="F442"/>
  <c r="E443"/>
  <c r="C443" s="1"/>
  <c r="L376"/>
  <c r="E388"/>
  <c r="E386" s="1"/>
  <c r="D318"/>
  <c r="E318"/>
  <c r="F318"/>
  <c r="G318"/>
  <c r="H318"/>
  <c r="I318"/>
  <c r="J318"/>
  <c r="K318"/>
  <c r="L318"/>
  <c r="M318"/>
  <c r="N318"/>
  <c r="O318"/>
  <c r="P318"/>
  <c r="C318"/>
  <c r="D293"/>
  <c r="E293"/>
  <c r="F293"/>
  <c r="G293"/>
  <c r="H293"/>
  <c r="I293"/>
  <c r="J293"/>
  <c r="K293"/>
  <c r="L293"/>
  <c r="M293"/>
  <c r="N293"/>
  <c r="O293"/>
  <c r="P293"/>
  <c r="C293"/>
  <c r="C290"/>
  <c r="D290"/>
  <c r="E290"/>
  <c r="F290"/>
  <c r="G290"/>
  <c r="H290"/>
  <c r="I290"/>
  <c r="J290"/>
  <c r="K290"/>
  <c r="L290"/>
  <c r="M290"/>
  <c r="N290"/>
  <c r="O290"/>
  <c r="P290"/>
  <c r="C364" l="1"/>
  <c r="L371"/>
  <c r="L369" s="1"/>
  <c r="L411" s="1"/>
  <c r="J371"/>
  <c r="J369" s="1"/>
  <c r="J411" s="1"/>
  <c r="O308"/>
  <c r="M308"/>
  <c r="K308"/>
  <c r="I308"/>
  <c r="G308"/>
  <c r="E308"/>
  <c r="C308"/>
  <c r="P308"/>
  <c r="N308"/>
  <c r="L308"/>
  <c r="J308"/>
  <c r="H308"/>
  <c r="F308"/>
  <c r="D308"/>
  <c r="C371"/>
  <c r="C369" s="1"/>
  <c r="C411" s="1"/>
  <c r="L433"/>
  <c r="L463" s="1"/>
  <c r="L486" s="1"/>
  <c r="L538" s="1"/>
  <c r="J434"/>
  <c r="J433" s="1"/>
  <c r="J463" s="1"/>
  <c r="J486" s="1"/>
  <c r="J538" s="1"/>
  <c r="F441"/>
  <c r="E442"/>
  <c r="C442" s="1"/>
  <c r="E383"/>
  <c r="C383" s="1"/>
  <c r="C386"/>
  <c r="E371"/>
  <c r="E369" s="1"/>
  <c r="E411" s="1"/>
  <c r="D287"/>
  <c r="E287"/>
  <c r="F287"/>
  <c r="G287"/>
  <c r="I287"/>
  <c r="K287"/>
  <c r="L287"/>
  <c r="M287"/>
  <c r="N287"/>
  <c r="P287"/>
  <c r="O276"/>
  <c r="J276"/>
  <c r="H276"/>
  <c r="C276"/>
  <c r="O261"/>
  <c r="O287" s="1"/>
  <c r="J261"/>
  <c r="J287" s="1"/>
  <c r="H261"/>
  <c r="C261"/>
  <c r="C287" s="1"/>
  <c r="H287" l="1"/>
  <c r="F440"/>
  <c r="E441"/>
  <c r="C441" s="1"/>
  <c r="D249"/>
  <c r="E249"/>
  <c r="F249"/>
  <c r="G249"/>
  <c r="H249"/>
  <c r="I249"/>
  <c r="J249"/>
  <c r="K249"/>
  <c r="L249"/>
  <c r="M249"/>
  <c r="N249"/>
  <c r="O249"/>
  <c r="P249"/>
  <c r="C249"/>
  <c r="F439" l="1"/>
  <c r="E440"/>
  <c r="C440" s="1"/>
  <c r="F438" l="1"/>
  <c r="E439"/>
  <c r="C439" s="1"/>
  <c r="F437" l="1"/>
  <c r="E438"/>
  <c r="C438" s="1"/>
  <c r="F436" l="1"/>
  <c r="E437"/>
  <c r="C437" s="1"/>
  <c r="K32"/>
  <c r="L32"/>
  <c r="M32"/>
  <c r="N32"/>
  <c r="O32"/>
  <c r="D32"/>
  <c r="E32"/>
  <c r="F32"/>
  <c r="G32"/>
  <c r="H32"/>
  <c r="J31"/>
  <c r="C31"/>
  <c r="J30"/>
  <c r="C30"/>
  <c r="J29"/>
  <c r="C29"/>
  <c r="J28"/>
  <c r="C28"/>
  <c r="J27"/>
  <c r="C27"/>
  <c r="J26"/>
  <c r="C26"/>
  <c r="J25"/>
  <c r="C25"/>
  <c r="C22"/>
  <c r="J22"/>
  <c r="J20"/>
  <c r="C20"/>
  <c r="J19"/>
  <c r="C19"/>
  <c r="C32" l="1"/>
  <c r="J32"/>
  <c r="F435"/>
  <c r="E436"/>
  <c r="C436" s="1"/>
  <c r="F434" l="1"/>
  <c r="E435"/>
  <c r="C435" s="1"/>
  <c r="C52"/>
  <c r="H52"/>
  <c r="J52"/>
  <c r="O52"/>
  <c r="C49"/>
  <c r="H49"/>
  <c r="J49"/>
  <c r="O49"/>
  <c r="C44"/>
  <c r="H44"/>
  <c r="J44"/>
  <c r="O44"/>
  <c r="O38"/>
  <c r="J38"/>
  <c r="H38"/>
  <c r="C38"/>
  <c r="C40"/>
  <c r="H40"/>
  <c r="J40"/>
  <c r="O40"/>
  <c r="J55" l="1"/>
  <c r="C55"/>
  <c r="O55"/>
  <c r="H55"/>
  <c r="F433"/>
  <c r="F463" s="1"/>
  <c r="F486" s="1"/>
  <c r="F538" s="1"/>
  <c r="E434"/>
  <c r="C78"/>
  <c r="H78"/>
  <c r="J78"/>
  <c r="O78"/>
  <c r="C57"/>
  <c r="H57"/>
  <c r="J57"/>
  <c r="O57"/>
  <c r="H62"/>
  <c r="J62"/>
  <c r="C62"/>
  <c r="O62"/>
  <c r="C434" l="1"/>
  <c r="C433" s="1"/>
  <c r="C463" s="1"/>
  <c r="C486" s="1"/>
  <c r="C538" s="1"/>
  <c r="E433"/>
  <c r="E463" s="1"/>
  <c r="E486" s="1"/>
  <c r="E538" s="1"/>
  <c r="C65"/>
  <c r="H65"/>
  <c r="O65"/>
  <c r="J65"/>
</calcChain>
</file>

<file path=xl/sharedStrings.xml><?xml version="1.0" encoding="utf-8"?>
<sst xmlns="http://schemas.openxmlformats.org/spreadsheetml/2006/main" count="1866" uniqueCount="808">
  <si>
    <t>№ п/п</t>
  </si>
  <si>
    <t>Объём финанси-рования (тыс.руб.)</t>
  </si>
  <si>
    <t>План, в том числе</t>
  </si>
  <si>
    <t>Исполнение, в том числе</t>
  </si>
  <si>
    <t>Краткий перечень выполненных работ (за отчетный период текущего года), в т.ч. по источникам</t>
  </si>
  <si>
    <t>Собственных доходов:</t>
  </si>
  <si>
    <t>Субсидии, иные межбюджетные трансферты</t>
  </si>
  <si>
    <t>Всего</t>
  </si>
  <si>
    <t>в том числе</t>
  </si>
  <si>
    <t>из федерального бюджета</t>
  </si>
  <si>
    <t>из областного бюджета</t>
  </si>
  <si>
    <t>13</t>
  </si>
  <si>
    <t>14</t>
  </si>
  <si>
    <t>15</t>
  </si>
  <si>
    <t>16</t>
  </si>
  <si>
    <t>17</t>
  </si>
  <si>
    <t>Обеспечение функционирования информационных систем</t>
  </si>
  <si>
    <t>-</t>
  </si>
  <si>
    <t>Развитие и обеспечение функционирования муниципального сегмента СМЭВ</t>
  </si>
  <si>
    <t>94,45352</t>
  </si>
  <si>
    <t>СМЭВ</t>
  </si>
  <si>
    <t>Организация взаимодействия с государственной информационной систмеой государственных и мунциипальных плтежей (ГИС ГМП)</t>
  </si>
  <si>
    <t>108,00000</t>
  </si>
  <si>
    <t>ГИС ГМП</t>
  </si>
  <si>
    <t>Развитие и техническая поддержка официального сайта органов местного самоуправления</t>
  </si>
  <si>
    <t>поддержка функционирования официального сайта</t>
  </si>
  <si>
    <t>Приобретение и сопровождение лицензионного общесистемного и прикладного программного обеспечения</t>
  </si>
  <si>
    <t>покупка и продление программного обеспечения</t>
  </si>
  <si>
    <t>Приобретение, обновление и содержание средств вычислительной, периферийной техники и средств связи</t>
  </si>
  <si>
    <t>покупка и ремонт компьютерного оборудования, расходные материалы</t>
  </si>
  <si>
    <t>Обеспечение справочно-правовой поддержки органов местного самоуправления</t>
  </si>
  <si>
    <t>240,00000</t>
  </si>
  <si>
    <t>Консультант</t>
  </si>
  <si>
    <t>Обеспечение средствами связи городских служб и служб администрации</t>
  </si>
  <si>
    <t>средства связи</t>
  </si>
  <si>
    <t>Обеспечение доступа органов местного самоуправления к сети Интернет</t>
  </si>
  <si>
    <t>доступ к сети Интернет</t>
  </si>
  <si>
    <t>Приобретение оборудования и программного обеспечения для обеспечения информационной безопасности, аттестаии информационных систем и автоматизированных рабочих мест</t>
  </si>
  <si>
    <t>аттестация и защита ГИС ОГ</t>
  </si>
  <si>
    <t>Сводный отчет по муниипальным программам (подпрограммам) в разрезе мероприятий и источников финансирования за  2018 год</t>
  </si>
  <si>
    <t>1.</t>
  </si>
  <si>
    <t>Наименование программы/подпрограммы/меропрятия</t>
  </si>
  <si>
    <t>2.</t>
  </si>
  <si>
    <t>3.</t>
  </si>
  <si>
    <t>4.</t>
  </si>
  <si>
    <t>Муниципальная подпрограмма «Землеустройство, использование и охрана земель на территории ЗАТО г. Радужный Владимирской области», в том числе мероприятия:</t>
  </si>
  <si>
    <t>Разработка проектов территориального землеустройства с целью формирования баз данных земель на территории города, раздел и объединение земельных участков</t>
  </si>
  <si>
    <t>Инвентаризация и топографическая съемка земель</t>
  </si>
  <si>
    <t>Межевание земель с целью образования новых и упорядочения существующих объектов землеустройства</t>
  </si>
  <si>
    <t>Оценка рыночной стоимости земельных участков</t>
  </si>
  <si>
    <t>Техническая инвентаризация и паспортизация объектов муниципальной собственности</t>
  </si>
  <si>
    <t>Рыночная оценка имущества</t>
  </si>
  <si>
    <t>4.1.</t>
  </si>
  <si>
    <t>4.1.1.</t>
  </si>
  <si>
    <t>4.1.2.</t>
  </si>
  <si>
    <t>4.1.3.</t>
  </si>
  <si>
    <t>4.1.4.</t>
  </si>
  <si>
    <t xml:space="preserve">1. Проведены работы по исправлению кадастровой ошибки одного земельного участка.                           2. Проведены работы по образованию 10 земельных участков.      3. Проведены работы по уточнению (межеванию) и выносу границ 19 земельных участков.                            4. Проведена оценка рыночной стоимости арендной платы 4 земельных участков                                                                                                                                                                                                                                                  </t>
  </si>
  <si>
    <t>4.2.</t>
  </si>
  <si>
    <t>4.2.1.</t>
  </si>
  <si>
    <t>4.2.2.</t>
  </si>
  <si>
    <t xml:space="preserve">1. Техническая инвентаризация 2 объектов недвижимости;        2.Рыночная оценка 6 объектов муниципальной собственности  </t>
  </si>
  <si>
    <t>5.</t>
  </si>
  <si>
    <t>Мероприятия по программе: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</si>
  <si>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</si>
  <si>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</si>
  <si>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</si>
  <si>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</si>
  <si>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</si>
  <si>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</si>
  <si>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</si>
  <si>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</si>
  <si>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</si>
  <si>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</si>
  <si>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</t>
  </si>
  <si>
    <t>3.1.</t>
  </si>
  <si>
    <t>Подпрограмма «Комплексные меры профилактики правонарушений ЗАТО г.Радужный Владимирской области»</t>
  </si>
  <si>
    <t>3.1.1.</t>
  </si>
  <si>
    <t>Обустройство контрольно-пропускного пункта на въезде в город (КПП-1): расширение территории около КПП-1, устройство въездной арки, устройство видеонаблюдения</t>
  </si>
  <si>
    <t>3.2.</t>
  </si>
  <si>
    <t>3.2.1.</t>
  </si>
  <si>
    <t>Ежегодное проведение муниципального этапа областного конкурса «Безопасное колесо».</t>
  </si>
  <si>
    <t>3.2.2.</t>
  </si>
  <si>
    <t>Проведение ежегодного городского  смотра – конкурса «Зеленый огонек»</t>
  </si>
  <si>
    <t>3.2.3.</t>
  </si>
  <si>
    <t xml:space="preserve"> Приобретение уголков, методической литературы и символики по безопасности дорожного движения в образовательные организации</t>
  </si>
  <si>
    <t>В соответствии  с совместным планом работы управления образования и МО МВД России по ЗАТО г. Радужный Владимирской области в период летних школьных каникул в оздоровительных организациях, в загородном оздоровительном лагере «Лесной городок» и городских оздоровительных лагерях с дневным пребыванием детей, совместно с инспектором ГИБДД проведены профилактические мероприятия по предупреждению дорожного травматизм:
- тематическая беседа «Улица полна неожиданностей» с демонстрацией видеофильма;
     -  конкурс рисунков «ПДД – глазами детей»;
     - спортивно-познавательная игра «Маршрутами ПДД» по правилам дорожного движения;
     - экскурсия к автомобилю ДПС.
- квест – «Лагерь – территория здоровья!»
- квест в ДОЛ Лесной городок  - "Знаем, помним, соблюдаем".</t>
  </si>
  <si>
    <t>Подпрограмма «Профилактика дорожно-транспортного травматизма в ЗАТО г. Радужный Владимирской области», в том числе:</t>
  </si>
  <si>
    <t>3.3</t>
  </si>
  <si>
    <t>Проведение городских и участие в  областных  конкурсах, акциях, мероприятиях по профилактике асоциального поведения и пропаганде здорового образа жизни</t>
  </si>
  <si>
    <t>3.3.4.</t>
  </si>
  <si>
    <t>3.3.7.</t>
  </si>
  <si>
    <t>Организация и проведение спортивных соревнований по мини-футболу, футболу на снегу и хоккею среди дворовых команд</t>
  </si>
  <si>
    <t>3.3.8.</t>
  </si>
  <si>
    <t xml:space="preserve">Оснащение наркопостов образовательных организаций методическими комплексами  по профилактике наркомании </t>
  </si>
  <si>
    <t>3.3.9.</t>
  </si>
  <si>
    <t xml:space="preserve">Изготовление информационных материалов, банеров по профилактике употребления наркотических средств, изготовление и установка щитов и банеров. </t>
  </si>
  <si>
    <t>Размещены плакаты «Я бросаю курить самостоятельно» на предприятиях, в организациях и учебных заведениях ЗАТО г.Радужный Владимирской области в количестве 41 штука;
Работает «КиберПатруль». За 1 квартал 2018 года было выявлено  164 ссылки, пропагандирующие употребление наркотиков;
Организована фотовыставка «Взгляд молодых» в КЦ Досуг
Антинаркотический форум «Скажем жизни «ДА!»
Дебаты на тему «За» и «Против» наркотиков»
Антинаркотический пробег «Радужный против наркотиков!»
Акция #СТОПВИЧСПИД
Игра-квест «Знаем, помним, соблюдаем!»
Мероприятия, посвященные Дню молодежи:
-мастер-класс по йоге;
-фестиваль по экстремальным видам спорта;
-«Кино на траве».Проведение квеста «Знаем, помним, соблюдаем!» на территоррии ДОЛ «Лесной городок». 
Проведение соревнований по экстремальным видам спорта (закрытие сезона).
Размещение агитационных материалов антитабачной направленности в социальной сети «ВКонтакте».
Организация работы штаба волонтеров «КиберПатруль».
Размещение агитационных материалов антинаркотической и антиалкогольной направленности на 14 городских досках объявлений.
Межведомственные занятия по профилактике злоупотребления  наркотиков «Будь здоров – живи дольше!», а также интерактивная беседа «Остановим СПИД вместе» с участием  представителей ФКУ «УИИ Управления Федеральной службы исполнения наказаний России по Владимирской области» и общественной организации «Волонтеры-медики»</t>
  </si>
  <si>
    <t>Подпрограмма «Комплексные меры противодействия злоупотреблению наркотиками и их незаконному обороту ЗАТО г Радужный», в том числе:</t>
  </si>
  <si>
    <t>3.4.</t>
  </si>
  <si>
    <t>3.4.1.</t>
  </si>
  <si>
    <t>Изготовление и распространение рекламно - информационных материалов, направленных на формирование мотивации к здоровому образу жизни. Изготовление и установка на территории города баннеров антиалкогольной направленности</t>
  </si>
  <si>
    <t>3.4.7.</t>
  </si>
  <si>
    <t>Приобретение  специализированной литературы по пропаганде здорового образа жизни, профилактике алкоголизации населения</t>
  </si>
  <si>
    <t>Подпрограмма «Комплексные меры противодействия злоупотреблению алкогольной продукцией и профилактика алкоголизма населения ЗАТО г. Радужный», в том числе:</t>
  </si>
  <si>
    <t>За  2018 года отделом по молодежной политике и вопросам демографии (работает 2 специалиста)  проведена следующая работа: 
- 23.04.2018г. — лекции в школах на тему ЗОЖ - 50 чел.
- 21.06.2018 г. - Показ видеоролика антиалкогольной  направленности в загородном лагере «Лесной городок». (охват 97 чел.);
- 29.04.2018 – экологический квест-игра «Чистые игры».
24.08.2018 года на 14 городских досках объявлений ЗАТО г. Радужный Владимирской области размещены агитационные материалы по профилактике злоупотребления наркотиками и алкогольной продукцией.</t>
  </si>
  <si>
    <t>3.5.</t>
  </si>
  <si>
    <t>Подпрограмма "Противодействие терроризму и экстремизму на территории ЗАТО г. Радужный"</t>
  </si>
  <si>
    <t>3.5.20.</t>
  </si>
  <si>
    <t>Проведение митинга,  посвященного  Дню солидарности в борьбе с терроризмом (3 сентября), мероприятий с участием образовательных организаций, представителей СМИ</t>
  </si>
  <si>
    <t>3.5.30.</t>
  </si>
  <si>
    <t>Обепечение антитерроористической защищенности учреждений культуры и образования</t>
  </si>
  <si>
    <t>Установлено ограждение территории  МБОУ ДО  ЦВР «Лад» за счет средств местного бюджета на сумму 1,5 млн. руб.
Все образовательные организации оснащены кнопкой тревожной сигнализации
В двух общеобразовательных школах и трех дошкольных образовательных организациях установлены камеры видеонаблюдения, установлена система АПС.</t>
  </si>
  <si>
    <t>Пенсии за выслугу лет лицам, замещающим муниципальные должности и должности муниципальной службы ЗАТО г. Радужный Владимирской области</t>
  </si>
  <si>
    <t>1.1</t>
  </si>
  <si>
    <t>Произведены выплаты пенсии за выслугу  лет лицам, замещающим муниципальные должности и должности муниципальной службы ЗАТО г. Радужный Владимирской области в соответствии с решением совета народных депутатов ЗАТО г. Радужный Владимирской области от 29.10.2007 г. № 27/170. (в ред. от 20.11.2017 г. № 21/94)</t>
  </si>
  <si>
    <t>Индексация заработной платы муниципальных служащих и работников муниципальных казенных учреждений. Исполнение Указов Президента о доведении заработной платы согласно "Дорожных карт"</t>
  </si>
  <si>
    <t>1.2</t>
  </si>
  <si>
    <t>0,00</t>
  </si>
  <si>
    <t>Специальная оценка условий труда</t>
  </si>
  <si>
    <t>1.3.</t>
  </si>
  <si>
    <t>1.4</t>
  </si>
  <si>
    <t xml:space="preserve">Единовременные выплаты, компенсационные выплаты муниципальным служащим, выборному должностному лицу местного самоуправления и депутатам городского Совета народных депутатов </t>
  </si>
  <si>
    <t>Произведены единовременные выплаты в соответствии с решением совета народных депутатов ЗАТО г. Радужный Владимирской области от 06.02.2017 г. № 2/11</t>
  </si>
  <si>
    <t>1.5</t>
  </si>
  <si>
    <t>Оказание  услуг по производству, выпуску и рапространению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</si>
  <si>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Оказаны услуги по производству, выпуску и распространению периодического официального печатного издания администрации ЗАТО г. Радужный Владимирской области "Радуга-информ", размещение информационного материала в "АиФ" и "Владимирские ведомости</t>
  </si>
  <si>
    <t>1.6</t>
  </si>
  <si>
    <t>Обеспечение проведения выборов в органы местного самоуправления</t>
  </si>
  <si>
    <t>1.7</t>
  </si>
  <si>
    <t>Исполнение решений суда</t>
  </si>
  <si>
    <t>1.8</t>
  </si>
  <si>
    <t>Участие в  экономическом форуме</t>
  </si>
  <si>
    <t>Исполнение полномочий органов местного самоуправления</t>
  </si>
  <si>
    <t>Поощрение ГРБС, добившихся высоких результатов использования бюджетных ассигнований и качества управления финансами</t>
  </si>
  <si>
    <t>1.9</t>
  </si>
  <si>
    <t>1.10</t>
  </si>
  <si>
    <t>Разработка программы комплексного развития социальной инфраструктуры</t>
  </si>
  <si>
    <t>1. Создание условий для развития муниципальной службы в муниципальном образовании ЗАТО г.Радужный Владимирской области</t>
  </si>
  <si>
    <t>Мероприятия:</t>
  </si>
  <si>
    <t>1.11</t>
  </si>
  <si>
    <t>Расходы на обеспечение деятельности центров органов местного самоуправления (КУМИ)</t>
  </si>
  <si>
    <t xml:space="preserve">Выполнены работы по разработке программы комплексного развития социальной инфраструктуры МО ЗАТО г. Радужный Владимирской области, утвержденной решением совета народных депутатов ЗАТО г. Радужный Владимирской области от 22.10.2018 г. № 16/77. </t>
  </si>
  <si>
    <t>Расходы произведены в соответствии с бюджетной росписью.</t>
  </si>
  <si>
    <t>Расходы на обеспечение деятельности центров органов местного самоуправления (ФУ)</t>
  </si>
  <si>
    <t>1.12</t>
  </si>
  <si>
    <t>1.13</t>
  </si>
  <si>
    <t>Расходы на обеспечение деятельности центров органов местного самоуправления (Администрация)</t>
  </si>
  <si>
    <t>1.14</t>
  </si>
  <si>
    <t>Обеспечение эффективного содержания и эксплуатации административного здания</t>
  </si>
  <si>
    <t>Приобретение автотранспорта и расходы на подготовку к эксплуатации, приобретение оборудования (шлагбаумы)</t>
  </si>
  <si>
    <t>1.15</t>
  </si>
  <si>
    <t>1.16</t>
  </si>
  <si>
    <t>2.1</t>
  </si>
  <si>
    <t>Содействие участию субъектов предпринимательства в выставочно-ярморочных мероприятиях</t>
  </si>
  <si>
    <t>50,00</t>
  </si>
  <si>
    <t>Итого по программе:</t>
  </si>
  <si>
    <t>Заявок на участие в выставочно-ярмарочных мероприятиях от субъектов малого и среднего предпринимательства в 2018 году не поступало.</t>
  </si>
  <si>
    <t>8.</t>
  </si>
  <si>
    <t>1.1. Установка приборов учета холодной и горячей воды в муниципальных квартирах и в квартирах собственниками которых являются малоимущие граждане и однофазных электросчетчиков в муниципальных квартирах</t>
  </si>
  <si>
    <t>13 штук</t>
  </si>
  <si>
    <t>3.3. Ремонт наружных сетей холодного водоснабжения от ВК-50 до многоквартирного дома № 33 3 квартала ЗАТО г. Радужный Владимирской области</t>
  </si>
  <si>
    <t>сделан ремонт наружных сетей холодного водоснабжения от ВК-50 до многоквартирного дома № 33 3 квартала</t>
  </si>
  <si>
    <t>3.4. Актуализация схемы водоснабжения и водоотведения</t>
  </si>
  <si>
    <t>3.5. Техническое диагностирование и экспертиза промышленной безопасности газопровода высокого давления ГРС-2 с. Спасское - ГРП г. Радужный Владимирской области</t>
  </si>
  <si>
    <t>4.1.Финансирование  расходов на капитальный ремонт объектов, входящих в единую закрытую систему теплоснабжения на территории ЗАТО г. Радужный (концессионное соглашение №2015-01-ТС от 17.09.2015)</t>
  </si>
  <si>
    <t>4.2.Финансирование  расходов на капитальный ремонт объектов, входящих в централизованную систему водоснабжения на территории ЗАТО г. Радужный (концессионное соглашение № 2015-02-ВС от 17.09.2015)</t>
  </si>
  <si>
    <t>Актуализированы схемы водоснабжения и водоотведения</t>
  </si>
  <si>
    <t>проведена экспертиза промышленной безопасности газопровода высокого давления ГРС-2 с. Спасское - ГРП г. Радужный Владимирской области</t>
  </si>
  <si>
    <t>Капитальные ремонты объектов теплоснабжения</t>
  </si>
  <si>
    <t>Капитальные ремонты объектов водоснабжения</t>
  </si>
  <si>
    <t>9.</t>
  </si>
  <si>
    <t>Подпрограмма  "Развитие жилищно-коммунального комплекса ЗАТО г. Радужный Владимирской области"</t>
  </si>
  <si>
    <t>1.1.1. Содержание и обслуживание существующих  узлов учета тепловой энергии и воды в многоквартирных  домах. Реновация приборов с истекшими сроками эксплуатации</t>
  </si>
  <si>
    <t>1.1.2.Обслуживание системы пожарной сигнализации в муниципальных общежитиях</t>
  </si>
  <si>
    <t xml:space="preserve">1.1.3. Техническая диагностика и ремонт лифтов в многоквартирных домах </t>
  </si>
  <si>
    <t>заключен контракт на содержание и обслуживание существующих  узлов учета тепловой энергии и воды в многоквартирных  домах, реновация приборов с истекшими сроками эксплуатации</t>
  </si>
  <si>
    <t>заключен контракт на обслуживание системы пожарной сигнализации в муниципальных общежитиях</t>
  </si>
  <si>
    <t>12 лифтов</t>
  </si>
  <si>
    <t xml:space="preserve">1.2.1.Взносы на ремонт  общего имущества многоквартирных домов в части муниципального жилья  </t>
  </si>
  <si>
    <t>кол-во помещений 605, площадь помещений 28,6 тыс. кв. м</t>
  </si>
  <si>
    <t xml:space="preserve">1.2.2. Замена стояков горячего, холодного водоснабжения, канализации  и санитарно-технические  работы в муниципальных квартирах    многоквартирных домов
</t>
  </si>
  <si>
    <t>1.2.4. Замена оконных, оконно-балконных и дверных блоков в муниципальных общежитиях      (2017 год - общ. №1 и №2,    2018 г- общ №2)</t>
  </si>
  <si>
    <t>41 шт.</t>
  </si>
  <si>
    <t>1.2.8. Ремонт вентиляционной системы  муниципального общежития  № 3</t>
  </si>
  <si>
    <t>отремонтирована вентиляционная система  муниципального общежития  № 3</t>
  </si>
  <si>
    <t>1.2.11. Пристройка крыльца к входу социальных служб в многоквартирном доме №13 квартал 1  (2017 год - пристройка крыльца, 2018 год - устройство козырька крыльца и пандуса)</t>
  </si>
  <si>
    <t>устройство козырька крыльца и пандуса 1 квартал, дом 13</t>
  </si>
  <si>
    <t>1.2.12. Ремонт муниципальной квартиры (1-5-32; 1-35-95 места общ. пользования)</t>
  </si>
  <si>
    <t xml:space="preserve"> Ремонт муниципальной квартиры (1-5-32; 1-35-95 места общ. пользования)</t>
  </si>
  <si>
    <t>1.2.13. Ремонт  блоков в муниципальных общежитиях (9-4-251, 9-6/2-102, 9-8-104, 9-8-702)</t>
  </si>
  <si>
    <t>Электрономтажные работы в муниципальном помещении, замена электрической плиты в муниципальном общежитии</t>
  </si>
  <si>
    <t>1.2.14. Ремонт муниципальной квартиры (3-13-2)</t>
  </si>
  <si>
    <t>Ремонт муниципальной квартиры (3-13-2)</t>
  </si>
  <si>
    <t>1.2.15. Модернизация пожарной сигнализации в муниципальных огбщежитиях в том числе проектные работы</t>
  </si>
  <si>
    <t>рабочий проект 4 шт.</t>
  </si>
  <si>
    <t>1.2.16. Устройство вентканалов на конек на скатных кровлях многоквартирных домов</t>
  </si>
  <si>
    <t>Устройство вентканалов на конек на скатных кровлях в домах 14,16,20 квартал 3</t>
  </si>
  <si>
    <t>1.2.17. Средства на обеспечение незаселенных муниципальных помещений коммунальными услугами (теплоснабжение)</t>
  </si>
  <si>
    <t>оплата по  муниц.кв. кв.1 д.9</t>
  </si>
  <si>
    <t>2.1. Реновация, обслуживание, переодическая поверка и  ремонт  узлов учета тепловой энергии и воды  на вводах в город</t>
  </si>
  <si>
    <t>заключен контракт на реновацию, обслуживание, переодическую поверку и  ремонт  узлов учета тепловой энергии и воды  на вводах в город</t>
  </si>
  <si>
    <t>2.2. Оказание услуг по ежедневному сбору, обработке, архивированию и автоматической выдачи данных с приборов учета и контроля, установленных на вводах в город, и с общедомовых  приборов учета, установленных на МКД</t>
  </si>
  <si>
    <t>заключен контракт на оказание услуг</t>
  </si>
  <si>
    <t>3.1.Средства для внесения управляющим организациям за содержание и ремонт муниципальных помещений жилого фонда  (разница в тарифах, муниц доля текущю ремонта, содержание незаселенных помещений, дезинсекция муниц. помещений)</t>
  </si>
  <si>
    <t>4.2.Обслуживание  городской  системы видеонаблюдения и системы видеонаблюдения в здании администрации</t>
  </si>
  <si>
    <t>Заключен контракт на обслуживание  городской  системы видеонаблюдения и системы видеонаблюдения в здании администрации</t>
  </si>
  <si>
    <t>4.3.Услуги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</si>
  <si>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дана справка о неблагоприятных метеорологических явлений по запросу Заказчика</t>
  </si>
  <si>
    <t>4.4. Расходы на утилизацию ртутьсодержащих ламп населения</t>
  </si>
  <si>
    <t>709 шт.</t>
  </si>
  <si>
    <t>5.1. Обслуживание городских бань</t>
  </si>
  <si>
    <t>заключен контракт на обслуживание городскиз бань</t>
  </si>
  <si>
    <t>5.2. Ремонт  здания городских бань (2017г - ремонт кровли, 2018-проектные работы на перевод бань на автономную котельную)</t>
  </si>
  <si>
    <t>6.1. Содержание и обслуживание городского кладбища традиционного захоронения</t>
  </si>
  <si>
    <t>заключен контракт на содержание и обслуживание городского кладбища традиционного захоронения</t>
  </si>
  <si>
    <t>7.1.Ремонт в административных зданиях (2018г - ремонт администр.здание  д.55 кв-л1:  рем. крылец с сев. и южн. сторон-200 тыс. руб, замена линолеума-550 тыс. руб , замена окон-1500 тыс, руб , кровля(огнезащита)-250 тыс. руб, кабинеты-205 тыс.руб )</t>
  </si>
  <si>
    <t>замена линолеума, ремонт освещения в кабинетах , замена окон, огнезащита кровли в здании администрации</t>
  </si>
  <si>
    <t>7.4. Ремонт помещений ЗАГСа</t>
  </si>
  <si>
    <t>Ремонт помещений ЗАГСа</t>
  </si>
  <si>
    <t>9.1.Фонд заработной платы</t>
  </si>
  <si>
    <t>9.2.Начисления на оплату труда ( 30,2%)</t>
  </si>
  <si>
    <t xml:space="preserve">9.3.Командировочные расходы </t>
  </si>
  <si>
    <t>9.4.Услуги связи</t>
  </si>
  <si>
    <t>9.6.Работы, услуги по содержанию имущества</t>
  </si>
  <si>
    <t xml:space="preserve">9.7.Прочие работы, услуги </t>
  </si>
  <si>
    <t xml:space="preserve">9.8.Увеличение стоимости материальных запасов </t>
  </si>
  <si>
    <t>9.9.Увеличение стоимости основных средств</t>
  </si>
  <si>
    <t>9.10.Налоги, госпошлины</t>
  </si>
  <si>
    <t>10.</t>
  </si>
  <si>
    <t>Подпрограмма   «Городские    леса       ЗАТО    г. Радужный Владимирской области»</t>
  </si>
  <si>
    <t>1. Обустройство зон санитарной охраны выхода подземных вод (родники)</t>
  </si>
  <si>
    <t>2. Гигиеническая экспертиза воды из родников</t>
  </si>
  <si>
    <t>7 родников</t>
  </si>
  <si>
    <t>Подпрограмма «Отходы ЗАТО г. Радужный Владимирской области»</t>
  </si>
  <si>
    <t>Содержание полигона твердых бытовых отходов</t>
  </si>
  <si>
    <t>1.2. Ликвидация несанкционированных свалок (вывоз мусора с несанкционированных свалок)</t>
  </si>
  <si>
    <t>2.2.Заработная плата</t>
  </si>
  <si>
    <t>2.3. Начисления на выплаты по оплате труда</t>
  </si>
  <si>
    <t>2.4. Транспортные услуги</t>
  </si>
  <si>
    <t>2.5. Прочие выплаты</t>
  </si>
  <si>
    <t>2.6.Коммунальные услуги</t>
  </si>
  <si>
    <t>2.7. Работы и услуги по содержанию имущества</t>
  </si>
  <si>
    <t>2.8.Прочие работы, услуги</t>
  </si>
  <si>
    <t xml:space="preserve">2.9.Уплата налога на имущество организацией </t>
  </si>
  <si>
    <t>2.10.  Уплата земельного налога</t>
  </si>
  <si>
    <t>2.11.Прочие расходы, в т.ч. налог на транспорт</t>
  </si>
  <si>
    <t>2.12 Увеличение стоимости основных средств</t>
  </si>
  <si>
    <t>2.13.Увеличение стоимости материальных запасов</t>
  </si>
  <si>
    <t>2.14. Экологический мониторинг состояния окружающей среды полигона ТБО</t>
  </si>
  <si>
    <t>11.</t>
  </si>
  <si>
    <t>1.1  Лабораторно-инструментальные исследования воды на микробиологические показатели из ЦТП-1 и ЦТП-3</t>
  </si>
  <si>
    <t>проведены исследования воды ЦТП-1,3</t>
  </si>
  <si>
    <t xml:space="preserve">1.2 Текущий ремонт, содержание и обслуживание пунктов разбора воды, установленных в 1 и 3 кварталах, в том числе приобретение тепловых электрических обогревателей (пушек) для обслуживания в зимний период, замена насоса и клапана нормально-закрытого, замена электрооборудования </t>
  </si>
  <si>
    <t>заключен контракт на текущий ремонт, содержание и обслуживание пунктов разбора воды</t>
  </si>
  <si>
    <t>1.3 Текущий ремонт, содержание и обслуживание станции подкачки холодной воды для жилых домов  № 13,14,15 1 квартала</t>
  </si>
  <si>
    <t>заключен контракт на текущий ремонт, содержание и обслуживание станции подкачки холодной воды</t>
  </si>
  <si>
    <t>1.4 Расходы на холодную воду в пунктах разбора воды</t>
  </si>
  <si>
    <t>1.5 Расходы на электроэнергию в пунктах разбора воды, станции подкачки холодной воды для жилых домов № 13,14,15 1 квартала</t>
  </si>
  <si>
    <t>1.6 Электроизмерительные работы в пунктах разбора питьевой воды, расположенных на территории ЗАТО г. Радужный Владимирской области</t>
  </si>
  <si>
    <t>произведены  электроизмерительные работы в пунктах разбора питьевой воды</t>
  </si>
  <si>
    <t xml:space="preserve">2.5 Ремонт участков напорного канализационного коллектора от КК-1 до ОССГ и от ФГКУ "Специальное управление ФПС № 66 МЧС России" до ОССГ на территории ЗАТО г. Радужный Владимирской области </t>
  </si>
  <si>
    <t>Отремонтированы участки напорного канализационного коллектора от КК-1 до ОССГ и от ФГКУ "Специальное управление ФПС № 66 МЧС России" до ОССГ</t>
  </si>
  <si>
    <t>Приобретение мобильных туалетных кабин</t>
  </si>
  <si>
    <t>5 штук</t>
  </si>
  <si>
    <t>12.</t>
  </si>
  <si>
    <t>1.1.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</si>
  <si>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возмещение МУП "АТП"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</si>
  <si>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1.2. Обеспечение равной доступности услуг общественного транспорта для отдельных категорий граждан в муниципальном сообщении</t>
  </si>
  <si>
    <t>проездные билеты  отдельным категориям граждан на городской маршрут</t>
  </si>
  <si>
    <t>1.3. Перевозка пассажиров на городском автобусном маршруте общего пользования</t>
  </si>
  <si>
    <t xml:space="preserve"> Перевозка пассажиров на городском автобусном маршруте общего пользования</t>
  </si>
  <si>
    <t>13.</t>
  </si>
  <si>
    <t>Подпрограмма "Строительство, ремонт и реконструкция автомобильных дорог общего пользования местного значения"</t>
  </si>
  <si>
    <t>1. Приведение в нормативное состояние автомобильных дорог общего пользования местного значения:</t>
  </si>
  <si>
    <t>Текущий ремонт автомобильной дороги от площади у памятной стелы до автомобильной дороги к ГСК-4 на территории ЗАТО г.Радужный Владимирской области (17 537 ОП МГ-51)</t>
  </si>
  <si>
    <t>Текущий ремонт участка автомобильной дороги от перекрестка у офиса ЗАО "Электон" через 16 квартал до автомобильной дороги "Буланово-Собинка" на территории ЗАТО г.Радужный Владимирской области (от ПК22+40 до ПК39+90)</t>
  </si>
  <si>
    <t>Текущий ремонт участка кольцевой автомобильной дороги вокруг 1 и 3 кварталов (от жилого дома № 14 3квартала до жилого дома № 19 3квартала) на территории ЗАТО г.Радужный Владимирской области (17 537 ОП МГ-02)</t>
  </si>
  <si>
    <t>Текущий ремонт участка автомобильной дороги от здания аптеки до кольцевой автомобильной дороги (от дома № 49 (почта) до кольцевой автомобильной дороги) на территории ЗАТО г.Радужный Владимирской области (17 537 ОП МГ-40)</t>
  </si>
  <si>
    <t>Разработка проектной документации "Ремонт автомобильной дороги в 17 квартале от поворота ООО НПП "Экотех" вдоль технопарковой зоны до производства ЗАО "Электон" на территории ЗАТО г.Радужный Владимирской области"</t>
  </si>
  <si>
    <t>Подпрограмма "Строительство, ремонт и реконструкция объектов благоустройства"</t>
  </si>
  <si>
    <t xml:space="preserve"> 1.Строительство, ремонт, реконструкция и обслуживание объектов благоустройства:</t>
  </si>
  <si>
    <t>Обслуживание ливневой канализации</t>
  </si>
  <si>
    <t xml:space="preserve"> Отлов бродячих собак</t>
  </si>
  <si>
    <t>Поставка грунта плодородного для рассады цветочных культур</t>
  </si>
  <si>
    <t>Установка малых архитектурных игровых форм на территории ЗАТО г.Радужный Владимирской области</t>
  </si>
  <si>
    <t>Услуги по измельнечению древесины</t>
  </si>
  <si>
    <t>Выполнение работ на очистку от кустарника и мелколесья на территории ЗАТО г.Радужный Владимирской области</t>
  </si>
  <si>
    <t>Окраска объектов благоустройства на территории ЗАТО г.Радужный Владимирской области</t>
  </si>
  <si>
    <t>Устройство автобусных остановок на территории ЗАТО г.Радужный Владимирской области</t>
  </si>
  <si>
    <t>Ограждение детской площадки у дома № 2 3квартала на территории ЗАТО г.Радужный Владимирской области</t>
  </si>
  <si>
    <t>Приобретение малых архитектурных игровых форм</t>
  </si>
  <si>
    <t>Устройство ограждения форм около общежития №3  на территории ЗАТО г.Радужный Владимирской области</t>
  </si>
  <si>
    <t>Демонтаж лавочек в районе СОШ № 1  на территории ЗАТО г.Радужный Владимирской области</t>
  </si>
  <si>
    <t>2. Устройство и расширение  тротуаров, пешиходных дорожек и автостоянок</t>
  </si>
  <si>
    <t>Ремонт пешеходной дорожки от торговой площади до жилого дома №16 1квартала на территории ЗАТО г.Радужный Владимирской области</t>
  </si>
  <si>
    <t>Ремонт пешеходной дорожки от жилого дома № 23 до жилого дома № 28  1 квартала на территории ЗАТО г.Радужный Владимирской области</t>
  </si>
  <si>
    <t>Текущий ремонт пешеходного тротуара от памятника им.И.С. Косьминова до здания аптеки на территории ЗАТО г.Радужный Владимирской области</t>
  </si>
  <si>
    <t>Текущий ремонт пешеходного тротуара у кольцевой автомобильной дороги в районе жилого дома № 10 3квартала</t>
  </si>
  <si>
    <t xml:space="preserve">Текущий ремонт пешеходного тротуара у административного здания ЗАО "Радугаэнерго" в 1 квартале (дом №53) </t>
  </si>
  <si>
    <t>Выполнение работ по текущему ремонту пешеходной дорожки у пешеходного перехода у строения № 115 квартала 17 на территории ЗАТО г.Радужный Владимирской области</t>
  </si>
  <si>
    <t>3. Обустройство мест массового отдыха населения (городского парка культуры и отдыха) ЗАТО г.Радужный Владимирской области в 2017 - 2022 года</t>
  </si>
  <si>
    <t>Мероприятия по обустройству городского парка ЗАТО г.Радужный Владимирской области, в том числе в 2017 г. - установка малых форм на территории МБУК ПКиО ЗАТО г.Радужный Владимирской области</t>
  </si>
  <si>
    <t>Подпрограмма «Содержание дорог и объектов благоустройства»</t>
  </si>
  <si>
    <t>1. Содержание и обслуживание городских дорог в зимний, летний и осенний период, содержание и обслуживание объектов благоустройства города</t>
  </si>
  <si>
    <t>Содержание и обслуживание городских дорог в зимний и летний период, содержание и обслуживание объектов благоустройства, в том числе:</t>
  </si>
  <si>
    <t>Разработка проектной документации "Организация дорожного движения на автомобильных дорогах ЗАТО г.Радужный Владимирской области</t>
  </si>
  <si>
    <t>Подпрограмма «Техническое обслуживание, ремонт и модернизация уличного освещения»</t>
  </si>
  <si>
    <t>1.Техническое обслуживание, содержание, ремонт и модернизация уличного освещения</t>
  </si>
  <si>
    <t>Текущий ремонт, содержание и обслуживание сетей уличного освещения ЗАТО г.Радужный Владимирской области, в том числе:</t>
  </si>
  <si>
    <t>Обслуживание наружного освещения</t>
  </si>
  <si>
    <t>Стоимость потребленной электроэнергии</t>
  </si>
  <si>
    <t>Подпрограмма «Формирование комфортной городской среды»</t>
  </si>
  <si>
    <t>1.Мероприятия по благоустройству дворовых территорий ЗАТО г.Радужный</t>
  </si>
  <si>
    <t>Ремонт дворовых территорий многоквартирных домов (асфальтового покрытия, разметка парковочных мест для инвалидов и маломобильных групп населения, установка (замена) лавочек и урн), расположенных по адресу:</t>
  </si>
  <si>
    <t xml:space="preserve">1 квартал, дом №16 г.Радужный </t>
  </si>
  <si>
    <t>в том числе:</t>
  </si>
  <si>
    <t>в границах земельного участка придомовой территории</t>
  </si>
  <si>
    <t>вне границах земельного участка придомовой территории</t>
  </si>
  <si>
    <t xml:space="preserve">1 квартал, дом №23 г.Радужный </t>
  </si>
  <si>
    <t xml:space="preserve">1 квартал, дом № 24, г. Радужный </t>
  </si>
  <si>
    <t xml:space="preserve">1 квартал, дом № 26 г.Радужный </t>
  </si>
  <si>
    <t xml:space="preserve">1 квартал, дом  №27 г.Радужный </t>
  </si>
  <si>
    <t>3 квартал, дом № 6, г.Радужный</t>
  </si>
  <si>
    <t>3 квартал, дом № 17, г.Радужный</t>
  </si>
  <si>
    <t>3 квартал, дом № 25, г.Радужный</t>
  </si>
  <si>
    <t>Проверка сметной документации по объекту Благоустройство дворовых территорий  многоквартирных домов ЗАТО г. Радужный</t>
  </si>
  <si>
    <t>Подпрограмма «Ведомственная программа «Ямочный ремонт, сезонные работы по благоустройству города»</t>
  </si>
  <si>
    <t>1. Ремонт и содержание улично-дорожной сети и объектов благоустройства:</t>
  </si>
  <si>
    <t>Уборка снега на территории ГСК ЗАТО г. Радужный</t>
  </si>
  <si>
    <t xml:space="preserve"> Выполнение работ по подготовке города к весеннему, летнему и осеннему сезону: содержание дорог и территории города (сверх объемов)</t>
  </si>
  <si>
    <t xml:space="preserve"> Ремонт автомобильных дорог и проездов к дворовым территориям многоквартирных домов (ямочный ремонт)</t>
  </si>
  <si>
    <t>Покос травы в 1 и 3 квартале</t>
  </si>
  <si>
    <t>14.</t>
  </si>
  <si>
    <t>1. Переоборудование жилья инвалидов-колясочников для возможности их беспрепятственного передвижения</t>
  </si>
  <si>
    <t>2. Устройство пандусов и  оборудование поручнями многоквартирных домов и зданий и сооружений, относящихся к объектам социальной сферы</t>
  </si>
  <si>
    <t>установлено 5 откидных пандуса</t>
  </si>
  <si>
    <t>15.</t>
  </si>
  <si>
    <t xml:space="preserve"> Создание условий для получения качественного дошкольного, начального общего, основного общего, среднего общего, дополнительного образования. Проведение независимой оценки качества образовательной деятельности муниципальных образовательных учреждений;  аттестация рабочего места для общеобразовательных учреждени</t>
  </si>
  <si>
    <t>Охват независимой оценкой качества условий осуществления образовательной деятельности организациями составит 100%. Доля образовательных учреждений (по уровням), ежегодно представляющих общественности публичный отчет, обеспечивающий открытость и прозрачность образовательной и хозяйственной деятельности: 100%.</t>
  </si>
  <si>
    <t xml:space="preserve"> Развитие системы выявления и поддержки одаренных детей, совершенствование воспитательной работы:                                                 - организация и проведение городских мероприятий;                  - участие обучающихся муниципальных образовательных учреждений в областных, региональных, всероссийских, международных конкурсах, фестивалях, смотрах, соревнованиях и др. (сопровождение обучающихся  работниками управления образования, образовательных учреждений, страхование, питание, оргвзносы, проезд, проживание, награждение участников, приобретение расходных материалов);                                    - поддержка обучающихся, успешно выполняющих образовательные стандарты, в том числе выплаты единовременных персональных стипендий отличникам учебы</t>
  </si>
  <si>
    <t>Рост числа участников олимпиад, конкурсов, фестивалей, выставок к общему количеству обучающихся: 2017 г.-79%, 2018 г.- 80%, 2019 г.- 81%, 2020г. -82%</t>
  </si>
  <si>
    <t xml:space="preserve"> Проведение мероприятий, направленных на пропаганду здорового образа жизни, проведение спартакиады, сдача норм ГТО, ("Крепыш")</t>
  </si>
  <si>
    <t>Снижение правонарушений в детской и подростковой среде, сокращение числа детей стоящих на всех видах учета  от общей численности учащихся до: 2017 г.-3%, 2018 г.-3,5%, 2019 г.-4%, 2020г. -4,5%</t>
  </si>
  <si>
    <t>Проведение смотров-конкурсов образовательных организаций. Обеспечение инновационной, опытно-экспериментальной работы в образовательных организациях (организация, проведение управлением образования педагогических совещаний , участие в августовской конференции педагогических работников, семинарах, подготовка и проведение выставок и аналитических материалов), обучение сотрудников управления образования.</t>
  </si>
  <si>
    <t>. Проведение городских праздников "День знаний", " "Выпускник", "День учителя"</t>
  </si>
  <si>
    <t>Повышение престижа педагогической профессии, продолжение обучения в ВУЗах и СУЗах выпускников 11 классов: 2017 г.- 88%, 2018 г.- 89%, 2019 г.- 90%, 2020г. -95%</t>
  </si>
  <si>
    <t xml:space="preserve"> Проведение военных сборов       (участие в проведении акции "День призывника")</t>
  </si>
  <si>
    <t>Выполнение стандарта по ОБЖ, участие в учебных сборах юношей – учащихся 10-х классов, допущенных до прохождения в сборах 2017 г.-100%, 2018 г.- 100%, 2019 г.- 100%, 2020г. -100%</t>
  </si>
  <si>
    <t xml:space="preserve"> Поощрение лучших учителей-лауриатов областного конкурса</t>
  </si>
  <si>
    <t>Вознаграждение за конкурс "Лучший учитель" 2017 г.-100%, 2018 г.- 100%, 2019 г.-100%, 2020г- 100%</t>
  </si>
  <si>
    <t xml:space="preserve"> Обеспечение функционирования программного комплекса "1С-управление школой",  ИС "Барс", модернизация оборудования, создание системы защиты персональных данных, обеспечение муниципальных услуг в электронном виде. Приобретение интерактивного оборудования МБДОУ ЦРР Д/С №3 и мебели МБДОУ Д/С №5., МБДОУ Д/С № 6, МБОУ СОШ № 1, МБОУ СОШ№2, МБОУ ДО ЦВР "Лад". Поощрение ГРБС, добившихся высоких результатов в использовании бюджетных ассигнований и качества управления финансами.</t>
  </si>
  <si>
    <t>Оснащение пунктов проведения экзаменов системами видеонаблюдения, переносными металлоискателями при проведении государственной итоговой аттестации по образовательным программам среднего образования</t>
  </si>
  <si>
    <t>Итого по разделу 1:</t>
  </si>
  <si>
    <t>2. «Обеспечение лицензионных требований к деятельности образовательных учреждений»</t>
  </si>
  <si>
    <t>Проектные работы, реконструкции, текущий ремонт, в том числе:</t>
  </si>
  <si>
    <t>д/с № 3</t>
  </si>
  <si>
    <t>д/с № 5</t>
  </si>
  <si>
    <t>д/с  № 5</t>
  </si>
  <si>
    <t>д/с № 6</t>
  </si>
  <si>
    <t>сош № 1</t>
  </si>
  <si>
    <t>сош № 2</t>
  </si>
  <si>
    <t>д/сад № 5</t>
  </si>
  <si>
    <t>д/сад № 3</t>
  </si>
  <si>
    <t>д/сад №6</t>
  </si>
  <si>
    <t>ЦВР "Лад"</t>
  </si>
  <si>
    <t>ЦВР (ДООЛ)</t>
  </si>
  <si>
    <t>(гкмх)</t>
  </si>
  <si>
    <t>д/сад5</t>
  </si>
  <si>
    <t>д/ сад 3</t>
  </si>
  <si>
    <t>д/сад 6</t>
  </si>
  <si>
    <t>сош 1</t>
  </si>
  <si>
    <t>сош 2</t>
  </si>
  <si>
    <t>Обеспечение пожарной безопасности образовательных учреждений, в том числе:</t>
  </si>
  <si>
    <t>Итого по разделу 2:</t>
  </si>
  <si>
    <t>3.Выполнение муниципальных заданий</t>
  </si>
  <si>
    <t>доу 3</t>
  </si>
  <si>
    <t>доу 5</t>
  </si>
  <si>
    <t>доу 6</t>
  </si>
  <si>
    <t xml:space="preserve">цвр </t>
  </si>
  <si>
    <t>цвр соф</t>
  </si>
  <si>
    <t>3.Выполнение муниципальных заданий, в том числе:</t>
  </si>
  <si>
    <t>Итого по разделу 3:</t>
  </si>
  <si>
    <t>4. Выполнение управленческих функций, обеспечивающих стабильность работы подведомственных учреждений</t>
  </si>
  <si>
    <t xml:space="preserve"> Расходы на обеспечение деятельности (оказания услуг) муниципальных организаций</t>
  </si>
  <si>
    <t>Итого по разделу 4:</t>
  </si>
  <si>
    <t xml:space="preserve">Своевременное повышение квалификации работников управления образования ЗАТО г.Радужный, образовательных учреждений в 2017 г.-80%, 2018 г.-81%, 2019 г.- 82%, 2020г. 90% </t>
  </si>
  <si>
    <t>5. "Социальная поддержка населения"</t>
  </si>
  <si>
    <t xml:space="preserve"> Компенсация части родительской платы за содержание ребенка в  муниципальных образовательных учреждениях</t>
  </si>
  <si>
    <t>Социальная поддержка детей-инвалидов дошкольного возраста</t>
  </si>
  <si>
    <t>Соцальная поддерка по оплате жилья и коммуных услуг отдельным категориям граждан</t>
  </si>
  <si>
    <t>Итого по подпрограмме:</t>
  </si>
  <si>
    <t>Доля детей-инвалидов дошкольного возраста, охваченных социальной поддержкой: 2017 год -100%, 2018 год - 100%, 2019 год - 100%, 2020 год - 100%</t>
  </si>
  <si>
    <t>Доля  граждан, получивших компенсацию расходов на оплату жилых помещений, отопления и освещения, в общей численности граждан, имеющих право на данную компенсацию: 2017 год -100%, 2018 год - 100%, 2019 год - 100%, 2020 год - 100%</t>
  </si>
  <si>
    <t xml:space="preserve">Доля  граждан, получивших компенсацию части родительской платы за соде6ржание ребенка в муниципальных образовательных учреждениях, в общей численности граждан, имеющих право на данную компенсацию: 2017 год -100%, </t>
  </si>
  <si>
    <t xml:space="preserve">Подпрограмма «Совершенствование организации питания обучающихся муниципальных  общеобразовательных  учреждений ЗАТО г.Радужный Владимирской области»                                                                                                                                                                                      </t>
  </si>
  <si>
    <t>1. Организация питания учащихся</t>
  </si>
  <si>
    <t xml:space="preserve"> Компенсация на удорожание стоимости питания учащихся 1-4 классов</t>
  </si>
  <si>
    <t xml:space="preserve"> Софинансирование обеспечения мероприятий по организации питания обучающихся 1-4 классов в муниципальных организациях</t>
  </si>
  <si>
    <t>Частичная компенсация на удорожание стоимости питания учащихся 5-11 классов и предоставление льготного питания учащимся 1-11 классов</t>
  </si>
  <si>
    <t xml:space="preserve"> Реализация мероприятий по обеспечению: - бесплатного питания обучающихся 1-11 классов общеобразовательных учреждений, образовательных учреждений дошкольного и младшего школьного возраста, в том числе обучающичся из многодетных семей, малообеспеченных семей, в том числе.</t>
  </si>
  <si>
    <t xml:space="preserve">   Частичные расходы на выплату заработной платы работникам столовых общеобразовательных учреждений</t>
  </si>
  <si>
    <t>1.2.</t>
  </si>
  <si>
    <t xml:space="preserve">  Переоснащение пищеблоков  образовательных учреждении, приобретение современного оборудования, мебели,посуды, мягкого инвентаря и хоз.расходов (чистящих, моющих средств и расходных материалов) </t>
  </si>
  <si>
    <t>2. "Организация питания дошкольников"</t>
  </si>
  <si>
    <t>2.1.</t>
  </si>
  <si>
    <t>Реализация мероприятий по предоставлению качественного питания для детей дошкольного возраста</t>
  </si>
  <si>
    <t xml:space="preserve"> Переоснащение пищеблоков  образовательных учреждении, приобретение современного оборудования, мебели,посуды, мягкого инвентаря и хоз.расходов (чистящих, моющих средств и расходных материалов) </t>
  </si>
  <si>
    <t>2.2.</t>
  </si>
  <si>
    <t>2.3.</t>
  </si>
  <si>
    <t xml:space="preserve"> Приобретение сладких новогодних подарков в дошкольных учреждениях</t>
  </si>
  <si>
    <t>Обеспечение социальных гарантий прав детей на получение горячего питания в муниципальных общеобразовательных учреждениях в 2017 г.-100%, 2018 г.- 100%, 2019 г.- 100%, 2020 г. - 100%</t>
  </si>
  <si>
    <t>Оснащение пищеблоков современных технологическим оборудование в соответствии с СанПин в 2017 г.- 95%, 2018 г.- 96%, 2019 г.-97%</t>
  </si>
  <si>
    <t>Обеспечение социальных гарантий прав детей на получение  питания в муниципальных образовательных дошкольных учреждениях в 2017 г.-100%, 2018 г.- 100%, 2019 г.- 100%</t>
  </si>
  <si>
    <t>Доля дошкольных образовательных учреждений, соответствующих санитарным требованиям по организации питания, в общей численности образовательных учреждений: 2017 г.- 100%, 2018 г. - 100%, 2019 г. - 100%, 2020 г. - 100%</t>
  </si>
  <si>
    <t>Проведение новодних утренников и приобретение новогодних подарков в 2017 г.-100%, 2018-100%, 2019-100%</t>
  </si>
  <si>
    <t>1. Организация отдыха и оздоровления детей и подростков ЗАТО г.Радужный Владимисркой области</t>
  </si>
  <si>
    <t xml:space="preserve">2.  Организация санаторно- курортного оздоровления.Социальная поддержка детей  и  семей, нуждающихся в особой заботе государста  </t>
  </si>
  <si>
    <t xml:space="preserve"> Муниципальная подпрограмма «Культура ЗАТО г.Радужный Владимирской области»</t>
  </si>
  <si>
    <t>Мероприятия :</t>
  </si>
  <si>
    <t>I. Организация досуга населения</t>
  </si>
  <si>
    <t>1.1.</t>
  </si>
  <si>
    <t>Комплектование книжного фонда</t>
  </si>
  <si>
    <t>приобретение книг</t>
  </si>
  <si>
    <t>Внедрение информационных технологий в процесс библиотечного обслуживания:</t>
  </si>
  <si>
    <t>обслуживание БИСС сайта-13360;приобритение антивирусника-1590</t>
  </si>
  <si>
    <t>Организация и проведение традиционных городских мероприятий</t>
  </si>
  <si>
    <t>проведение городских  мероприятий: Призы и сувениры-177248руб.;Транспортные расходы-23500; концертное обслуживание- 253500руб.; услуг общественного питания -83605руб.; услуги по световому и звуковому оформлению, оформление сцены и площадки городских праздничных мероприятий-314999руб.;приобретение банеров-112156;За сантех. и электромонтажные работы по месту жительства ветеранов ВОВ-45969руб,на проведение мероприятий(предоставление во временное пользование оборудованного нежелого помещения-67500руб; организация выстовочного стенда-58900руб;рамещение выстовочных экспозиций-40000руб.);44370руб.-Экскурсионная поездка в Углич-Мышкин; 50000руб.-использование подиума на мероприятия "Память из пламяни";</t>
  </si>
  <si>
    <t>Организация и проведение мероприятий патриотической направленности и социально-значимых мероприятий, участие в фестивалях, смотрах, конкурсах. Организация и проведение экскурсий, транспортные услуги.</t>
  </si>
  <si>
    <t>1.4.</t>
  </si>
  <si>
    <t>Проведение мероприятий по празднованию Дня города</t>
  </si>
  <si>
    <t>1.5.</t>
  </si>
  <si>
    <t>Уборка снега механизированным способом в Парке, экспертная проверка сметной документации</t>
  </si>
  <si>
    <t>Уборка снега механизированным способом</t>
  </si>
  <si>
    <t>1.6.</t>
  </si>
  <si>
    <t>На приобретение краски дорожной АК-511(белая) 30кг.</t>
  </si>
  <si>
    <t>II. Укрепление материальной базы</t>
  </si>
  <si>
    <t>1.7.</t>
  </si>
  <si>
    <t>Установка экрана уличного светодиодного 3840х8000мм.; установка видионаблюдения на площади у МБУК " МСДЦ" 1 квартал.</t>
  </si>
  <si>
    <t>приобретение звукового оборудование для экрана</t>
  </si>
  <si>
    <t>1.8.</t>
  </si>
  <si>
    <t>Обследование несущих конструкций МБОУДОД ДЮСШ(с бассейном и спортзалом)и МБОУДОД ДЮСШ "Кристалл"</t>
  </si>
  <si>
    <t>Обследование несущих конструкций МБОУДОД ДЮСШ</t>
  </si>
  <si>
    <t>1.9.</t>
  </si>
  <si>
    <t>Благоустройство территории парка  (освещение парковой зоны 3 этап)</t>
  </si>
  <si>
    <t>1.10.</t>
  </si>
  <si>
    <t>Проектные работы по реконструкции нежилых помещений №33-46 в здании общежития №2(корпус 3-центральное крыло) по адресу до 6 9 квартал г. Радужный Владимирской области</t>
  </si>
  <si>
    <t>Проектные работы по реконструкции нежилых помещений</t>
  </si>
  <si>
    <t>1.11.</t>
  </si>
  <si>
    <t>Оснащение зданий по требованиям пожарной безопастности.</t>
  </si>
  <si>
    <t>поставка и установка ситемы видеонаблюдения</t>
  </si>
  <si>
    <t>1.12.</t>
  </si>
  <si>
    <t>Установка кондиционеров в киноаппаратной и зрительном зале.</t>
  </si>
  <si>
    <t>1.13.</t>
  </si>
  <si>
    <t>Ремонт в учреждение МБУК "ЦДМ" ( в киноаппаратной и туалетов)</t>
  </si>
  <si>
    <t>1.14.</t>
  </si>
  <si>
    <t>Приобритение основных средств (баяна для хора, кондиционеры)</t>
  </si>
  <si>
    <t>26500-приобритение баяна; 249920- приобритение кондиционера.</t>
  </si>
  <si>
    <t>1.15.</t>
  </si>
  <si>
    <t>Текуший ремонт пола зрительного зала и сцены МБУК ЦДМ.</t>
  </si>
  <si>
    <t>1.16.</t>
  </si>
  <si>
    <t>Замена линолиума в здании МБУДО ДШИ, текуший ремонт ступеней и тамбура главного входа в МБУДО ДШИ.</t>
  </si>
  <si>
    <t>1.17.</t>
  </si>
  <si>
    <t>Текущий ремонт душевой кабинки и тренажерного зала в Кристале. Текущий ремонт лыжной базы.</t>
  </si>
  <si>
    <t>1.18.</t>
  </si>
  <si>
    <t>Приобритение основных средств (стелажей)</t>
  </si>
  <si>
    <t>1.19.</t>
  </si>
  <si>
    <t>Замена входных и внутрених дверей, ремонт оконных рам в здании МБУК К/Ц Досуг</t>
  </si>
  <si>
    <t>1.20.</t>
  </si>
  <si>
    <t>Приобритение подсветки для стерений кинозала. Изготовление (приобретение) новогодних уличных украшений.</t>
  </si>
  <si>
    <t>Изготовление (приобретение) новогодних уличных украшений-399200; Приобритение подсветки для стерений кинозала-68908</t>
  </si>
  <si>
    <t>III. Выполнение управленческих функций, обеспечение стабильной работы подведомственных учреждений:</t>
  </si>
  <si>
    <t>1.21.</t>
  </si>
  <si>
    <t>МКУ «Комитет по культуре и спорту» ЗАТО г.Радужный</t>
  </si>
  <si>
    <t>МКУ «Комитет по культуре и спорту» ЗАТО г.Радужный на содержание и заработную плату.</t>
  </si>
  <si>
    <t>IY. Выполнение муниципальных заданий:</t>
  </si>
  <si>
    <t>1.22.</t>
  </si>
  <si>
    <t>МБУДО ДШИ</t>
  </si>
  <si>
    <t>1.23.</t>
  </si>
  <si>
    <t>МБОУДОД ДЮСШ</t>
  </si>
  <si>
    <t>1.24.</t>
  </si>
  <si>
    <t>МБУК К/Ц Досуг</t>
  </si>
  <si>
    <t>1.25.</t>
  </si>
  <si>
    <t>МБУК ПКиО</t>
  </si>
  <si>
    <t>1.26.</t>
  </si>
  <si>
    <t>МБУК  «Общедоступная библиотека»</t>
  </si>
  <si>
    <t>1.27.</t>
  </si>
  <si>
    <t>МБУК МСДЦ</t>
  </si>
  <si>
    <t>1.28.</t>
  </si>
  <si>
    <t>МБУК ЦДМ</t>
  </si>
  <si>
    <t>Социальной поддержки работников культуры.</t>
  </si>
  <si>
    <t>1.29.</t>
  </si>
  <si>
    <t>Предоставление мер социальной поддержки по оплате за содержание и ремонт жилья, услуг теплоснабжения (отопления) и электроэнергии работникам культуры</t>
  </si>
  <si>
    <t>компенсация по оплате за содержание и ремонт жилья работникам культуры.</t>
  </si>
  <si>
    <t>Итого по муниципальной подпрограмме</t>
  </si>
  <si>
    <t>Муниципальная подпрограмма «Развитие физической культуры и спорта в ЗАТО г.Радужный»:</t>
  </si>
  <si>
    <t>организация и проведение круглогодичной спартакиады школьников</t>
  </si>
  <si>
    <t>проведение городских спортивных мероприятий:командировочные расходы на участие в соревнований-76297руб.;оргвзнос за участие в соревнований  - 120950руб; приобритение призов и грамот-153197руб.; оплата судейства-8056руб.</t>
  </si>
  <si>
    <t xml:space="preserve">Организация  и проведение спартакиады среди предприятий и учреждений города;Сдача норм  комплекса ГТО  среди работающего населения </t>
  </si>
  <si>
    <t xml:space="preserve">Организация и проведение 
 городских спортивно- мас-совых и физкультурно-оздоровительных мероприятий
</t>
  </si>
  <si>
    <t>2.4.</t>
  </si>
  <si>
    <t>Участие сборных команд города в круглогодичной спартакиаде области, российских чемпионатах и первенствах</t>
  </si>
  <si>
    <t>2.5.</t>
  </si>
  <si>
    <t>Награждение лучших спортсменов и организаторов спортивно-массовой работы  по     итогам спортивного года</t>
  </si>
  <si>
    <t>2.6.</t>
  </si>
  <si>
    <t>Проектные работы (типовой проект "многофункциональная игровая площадка S800 м2 с детским спортивно-оздоровительным комплексрм")</t>
  </si>
  <si>
    <t>Муниципальная подпрограмма «Повышение правовой культуры населения ЗАТО г. Радужный Владимирской области»</t>
  </si>
  <si>
    <t>I. Организационно-методическое обеспечение</t>
  </si>
  <si>
    <t>Пополнение библиотек общеобразовательных организаций, методического кабинета управления образования литературой по правовой тематике</t>
  </si>
  <si>
    <t>Пополнение библиотек общеобразовательных организаций</t>
  </si>
  <si>
    <t>II. Органы местного самоуправления в системе правового просвещения</t>
  </si>
  <si>
    <t>Систематическое пополнение информационной базы "Информационно-правового центра", находящегося в МБУК "Общедоступная библиотека"</t>
  </si>
  <si>
    <t>за подписку на периодические издания на 2 полугодие 2018г.</t>
  </si>
  <si>
    <t>III. Меры улучшения работы среди населения по правовому просвещению и воспитанию</t>
  </si>
  <si>
    <t>Конкурс на знания истории государственной символики "Символы России"</t>
  </si>
  <si>
    <t>Конкурс "Гражданином быть обязан"</t>
  </si>
  <si>
    <t>Социальная помощь детям – инвалидам, страдающим сахарным диабетом в тяжелой форме, из семей, находящихся в трудной жизненной ситуации, на медицинские средства и изделия медицинского назначения</t>
  </si>
  <si>
    <t>Приобретены лекарственные средства 
для 4х детей инвалидов, 
страдающих сахарным диабетом</t>
  </si>
  <si>
    <t>Организация  культурно-спортивных программ для детей-инвалидов</t>
  </si>
  <si>
    <t>Организация и проведение чествования семей, родивших 3-его и последующего ребенка, двойню</t>
  </si>
  <si>
    <t>Проведение городских мероприятий, посвященных Дню инвалида</t>
  </si>
  <si>
    <t>Организация городских спортивных мероприятий и участие в областных мероприятиях для людей с ограниченными возможностями</t>
  </si>
  <si>
    <t>Проведение благотворительной городской Новогодней елки для детей с инвалидностью</t>
  </si>
  <si>
    <t>Организация поездок для членов Радужного отделения всероссийского общества инвалидов</t>
  </si>
  <si>
    <t>Организация  культурно-развлекательных программ для детей-инвалидов</t>
  </si>
  <si>
    <t>Приобретение комплекта развивающих игр для детей – инвалидов, посещающих МБУК «Общедоступная библиотека»</t>
  </si>
  <si>
    <t xml:space="preserve">  Отчет по муниципальной программе "Создание благоприятных условий для развития молодого поколения ЗАТО г. Радужный Владимирской области" в разрезе мероприятий и источников финансирования за  2018 год</t>
  </si>
  <si>
    <t>1. Подпрограмма ""Совершенствование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 ЗАТО г. Радужный Владимирской области</t>
  </si>
  <si>
    <t>I Совершенствование и развитие гражданской обороны, защиты населения и территории, обеспечение пожарной безопасности и безопасности людей                                   на водных объектах</t>
  </si>
  <si>
    <t>1.1. Абонентская плата за каналы  подключения  КТСО     П-166 в единую систему оповещения области (предоставление в пользование аналогового внутризонового канала связи (ТЧ)</t>
  </si>
  <si>
    <t>Произведена абонентская плата за каналы  подключения  КТСО     П-166 в единую систему оповещения области (предоставление в пользование аналогового внутризонового канала связи (ТЧ)</t>
  </si>
  <si>
    <t>1.2. Создание рабочего проекта "Система обеспечения вызова оперативных служб через единый номер "112" на базе ЕДДС ЗАТО г. Радужный"</t>
  </si>
  <si>
    <t xml:space="preserve">1.2.1. Предоставление в пользование пар металлических жил кабеля  (прямые провода -2, канал ТЧ) </t>
  </si>
  <si>
    <t xml:space="preserve">Оплата за предоставление в пользование пар металлических жил кабеля  (прямые провода -2, канал ТЧ) </t>
  </si>
  <si>
    <t>1.3. Развитие и поддержание в рабочем состоянии системы оповещения населения ЗАТО г. Радужный Владимирской области и аппаратуры связи                                                                                  - закупка обрудования для обеспечения оперативной связи с экстренными службами города;                                                                         - подключение оборудования, наладка его работы и техническое обслуживание                                                                                            - приобретение резервного комплекта аппаратуры для оповещения руководящего состава города;                                                                           - приобретение сирены С-40 для оповещения населения города, ее подключение и наладка.</t>
  </si>
  <si>
    <t xml:space="preserve"> Приобретены  резервный комплект аппаратуры для оповещения руководящего состава города и                                                                           сирена С-40 для оповещения населения города, произведено  ее подключение и наладка.</t>
  </si>
  <si>
    <t>1.4. Реализация мероприятий по построению (развитию)  и внедрению АПК "Безопасный город" на территории ЗАТО г. Радужный, в том числе:</t>
  </si>
  <si>
    <t xml:space="preserve"> 1.4.1.Подключение, инсталляция Ethernet-порта с высокой срочностью,  организация канала VPN (основной + резервный)</t>
  </si>
  <si>
    <t>1.4.2.Абонентская плата в месяц за канал VPN, в зависимости от скорости (1024 Кбит/с) (основной канал + резервный)</t>
  </si>
  <si>
    <t>Произведена абонентская плата в месяц за канал VPN, в зависимости от скорости (1024 Кбит/с) (основной канал + резервный)</t>
  </si>
  <si>
    <t>1.4.3.Разработка проектно-сметной документации на построение (развитие) и внедрение АПК "Безопасный город"</t>
  </si>
  <si>
    <t>1.5. Создание системы обеспечения вызова экстренных служб по единому номеру "112" (оснащение ЕДДС двумя автоматизированными рабочими местами)</t>
  </si>
  <si>
    <t>2.1. Оснащение ЗПУ средствами связи, и другим оборудованием</t>
  </si>
  <si>
    <t xml:space="preserve">2.2.Оснащение оперативной группы КЧС и ОПБ ЗАТО г. Радужный:
</t>
  </si>
  <si>
    <t>2.2.1. приобретение  первичных средств пожаротушения:                                                                           - ранцевые огнетушители 2 шт.;                                                                       - мотопомпа.</t>
  </si>
  <si>
    <t>Приобретена   мотопомпа.</t>
  </si>
  <si>
    <t>2.3. Приобретение  и установка кондиционера</t>
  </si>
  <si>
    <t>2.4. Приобретение запасных частей для орг. техники.</t>
  </si>
  <si>
    <t>2.5. Приобретение программного обеспечения Windows-10</t>
  </si>
  <si>
    <t>2.6. Приобретение монитора для компьютера</t>
  </si>
  <si>
    <t>Приобретен монитор для компьютера</t>
  </si>
  <si>
    <t xml:space="preserve">3.1. Приобретение проти-вогазов фильтрующих                  (ГП-7) </t>
  </si>
  <si>
    <t xml:space="preserve">3.2. Приобретение респираторов типа Р-2 </t>
  </si>
  <si>
    <t xml:space="preserve">3.3. Приобретение носимых радиостанций </t>
  </si>
  <si>
    <t>3.4. Приобретение индивидуальных противохимических пакетов</t>
  </si>
  <si>
    <t>3.5.  Приобретение комплектов одежды (костюмы МЧС)</t>
  </si>
  <si>
    <t>4.1. Участие в учебно-методических сборах руководящего состава городского звена РСЧС, проводимых вышестоящим руководством (5 чел.);</t>
  </si>
  <si>
    <t>Приняли Участие в учебно-методичес-ком сборе руководя-щего состава городского звена РСЧС, проводимых вышестоящим руководством2 человека;</t>
  </si>
  <si>
    <t xml:space="preserve"> 4.2. Оснащение учебно-консультационного пункта: </t>
  </si>
  <si>
    <t xml:space="preserve">4.2.1.  Приобретение (обновление) информационных стендов, буклетов, плакатов, учебной литературы. </t>
  </si>
  <si>
    <t>4.2.2. Подписка на периодические печатные издания</t>
  </si>
  <si>
    <t>Осуществлялась подписка на периодические печатные издания</t>
  </si>
  <si>
    <t>4.2.3. Приобретение кресел для офиса</t>
  </si>
  <si>
    <t>4.2.4. Приобретение факса</t>
  </si>
  <si>
    <t>4.3. Обучение должност-ных лиц по ГО и РСЧС на курсах повышения квали-фикации в ГБОУДОВО "УМЦ  ГОЧС Владимирской области"</t>
  </si>
  <si>
    <t>4.4. Наглядная агитация по вопросам ГОЧС и пожар-ной безопасности на ули- цах  в местах массового скопления людей и в административных зданиях города</t>
  </si>
  <si>
    <t xml:space="preserve">Приобретены и установлены банеры по вопросам  пожарной безопасности на улицах  в местах массового скопления людей </t>
  </si>
  <si>
    <t>4.5. Проведение учебно-методических сборов, учений, тренировок и соревнований на территории города:</t>
  </si>
  <si>
    <t>4.5.1. Учебно-методический сбор по подведению итогов (1 сбор);</t>
  </si>
  <si>
    <t>Проведен  Учебно-методический сбор по подведению итогов (1 сбор);</t>
  </si>
  <si>
    <t>4.6. Приобретение телевизора</t>
  </si>
  <si>
    <t>5.  Организация и обеспечение мероприятий по гражданской обороне:</t>
  </si>
  <si>
    <t>5.1. Организация, проведение и выполнение мероприятий учений и тренировок по гражданской обороне:</t>
  </si>
  <si>
    <t>5.1.1. Организация питания аварийно-спасательной команды повышенной готовности, оперативной группы администрации города</t>
  </si>
  <si>
    <t>5.1.2. Специальная  обработка автотранспорта, требуемая для проведения мероприятий по гражданской обороне и чрезвычайным ситуациям</t>
  </si>
  <si>
    <t>Организовано питание аварийно-спасательной коман-ды повышенной готовности</t>
  </si>
  <si>
    <t>ИТОГО по разделу I:</t>
  </si>
  <si>
    <t>II Организация работ по недопущению и ликвидации чрезвычайных ситуаций</t>
  </si>
  <si>
    <t xml:space="preserve">1.1. Подготовка (восста-новление) инженерной, автомобильной и пожарной  техники аварийно-спаса-тельной команды повы-шенной готовности городского звена РС ЧС к реагированию на аварийные ситуации (приобретение запасных частей для инженерной, автомобильной и пожарной техники) </t>
  </si>
  <si>
    <t xml:space="preserve">Приобретены аккумуляторы для  пожарной  техники аварийно-спасательной команды повышенной готовности городского звена РС ЧС </t>
  </si>
  <si>
    <t>1.2. Развитие и материаль-ная поддержка ДПО на территории ЗАТО г. Ра-дужный (покупка ценных подарков, призов для членов ДПО и т.д.)</t>
  </si>
  <si>
    <t>1.3. Поддержание в рабочем состоянии резер-вной электрической станции: Содержание и обслуживание автономной газодизельной тепло-элект-ростанции на территории ЗАТО  г. Радужный Владимирской области</t>
  </si>
  <si>
    <t xml:space="preserve">Содержалась и обслуживалась автономная газодизельная тепло-электростанция </t>
  </si>
  <si>
    <t>1.4. Расходы, связанные с бесперебойной эксплуа-тацией в пожароопасный период служебного автомо-биля, находящегося в экс-плуатации МКУ "УГОЧС" ЗАТО г. Радужный</t>
  </si>
  <si>
    <t>1.5. Возмещение расходов предприятиям, привлек-аемым для ликвидации чрезвычайных ситуаций на территории ЗАТО г.Радужный</t>
  </si>
  <si>
    <t>1.6. Создание резерва медицинского имущества и медикаментов для ликвидации чрезвычайных ситуаций на территории ЗАТО г.Радужный.</t>
  </si>
  <si>
    <t>1.7. Эвакуация и хранение  транспортных средств, выявленных безхозяйными</t>
  </si>
  <si>
    <t>1.8. Расходы на развитие  единой дежурной диспет-черской службы  ЗАТО г. Радужный (ЕДДС):                                     -приобретение организаци-онной техники,                       - приобретение мебели, приобретение и установка кондиционера,                                                                                                                                                                                        - ремонт помещений ЕДДС,                                                - приобретение источника бесперебойного питания;                                                                                 -приобретение обору-дования для обеспечения качественного проведения видеоконференций;                                                                                  - приобретение метеостанции для слеженияза значениями показаний погодных условий.</t>
  </si>
  <si>
    <t>1.9.Возмещение  органи-зациям, привлекаемым для ликвидации чрезвычайных ситуаций на территории ЗАТО г.Радужный в связи с  угрозой здоровью и жизни граждан из-за безнадзорных (бездомных) животных</t>
  </si>
  <si>
    <t>.Возмещение  организациям, привлекаемым для ликвидации чрезвычайных ситуаций на территории ЗАТО г.Радужный в связи с  угрозой здоровью и жизни граждан из-за безнадзорных (бездомных) животных</t>
  </si>
  <si>
    <t>1.10. Приобретение катализатора горения мазута, для пригодности его к использованию в качестве резервного топлива в отопительный период</t>
  </si>
  <si>
    <t xml:space="preserve">1.11. Приобретение запасных частей для пожарной техники аварийно-спасательной команды повышенной готовности городского звена РС ЧС </t>
  </si>
  <si>
    <t>1.12. Вырубка деревьев  на территории образова-тельных учреждений</t>
  </si>
  <si>
    <t xml:space="preserve">1.13. Ремонт и обслужи-вание резервного источника питания </t>
  </si>
  <si>
    <t>1.14. Лабораторное испытание противогазов для признания дальнейшей пригодности (не пригод-ности) к эксплуатации</t>
  </si>
  <si>
    <t xml:space="preserve">1.15. Приобретение извещателей дымовых автономных </t>
  </si>
  <si>
    <t xml:space="preserve"> Приобретены извещателей дымовые автономные </t>
  </si>
  <si>
    <t>1.16. Приобретение 3 бензиновых генераторов (резервных сточников электропитания, матери-алов для  их подключения)</t>
  </si>
  <si>
    <t xml:space="preserve"> Приобретеы 3 бензиновых генератора (резервные сточники электропитания, материалы для  их подключения)</t>
  </si>
  <si>
    <t>1.17. Приобретение двух фекальных насосов (реж.сист.) "Vodotok" НСП-2200 для  предупреждения и ликвилации чрезвычай-ных ситуаций на террито-рии ЗАТО г.Радужный.</t>
  </si>
  <si>
    <t>Приобретены два фекальных насоса</t>
  </si>
  <si>
    <t>1.18. Вырубка мелколесья и кустарника на части территории 17 квартала ЗАТО г. Радужный</t>
  </si>
  <si>
    <t>Произведена оплата за вырубку мелколесья и кустарника на части территории 17 квартала ЗАТО г. Радужный</t>
  </si>
  <si>
    <t>ИТОГО по разделу II:</t>
  </si>
  <si>
    <t>III Организация мероприятий по гражданской обороне</t>
  </si>
  <si>
    <t xml:space="preserve">1.1. Фонд оплаты труда сформирован согласно штатного расписания      </t>
  </si>
  <si>
    <t xml:space="preserve"> 1.2. Уплата страховых взносов 30,2% от Фонда оплаты труда (Вторая часть "Налогового Кодекса РФ")</t>
  </si>
  <si>
    <t xml:space="preserve"> 1.3. Услуги связи (по установленному лимиту):</t>
  </si>
  <si>
    <t xml:space="preserve">1.3.1. Услуги телефонной, факсимильной, сотовой связи, радиосвязи,    Интернет-провайдеров         </t>
  </si>
  <si>
    <t>1.4. Коммунальные услуги (по установленному лимиту)</t>
  </si>
  <si>
    <t>1.5. Работы, услуги по содержанию имущества (по установленному нормативу):</t>
  </si>
  <si>
    <t xml:space="preserve"> 1.5.1. Ремонт производственного инвентаря, ремонт и обслуживание множительной техники</t>
  </si>
  <si>
    <t>1.5.2.  Обслуживание системы связи и оповещения 3100х12м</t>
  </si>
  <si>
    <t>1.5.3. Обслуживание линейных сооружений радиотрансляционной уличной сети  уличной РТСУ 1819,61х12мес.</t>
  </si>
  <si>
    <t>1.5.4. Техническое обслужива-ние системы оперативной диспет-черской связи "Каскад-14"    1141,08х 12 м</t>
  </si>
  <si>
    <t xml:space="preserve"> 1.6. Прочие работы, услуги (по установленным нормативам):</t>
  </si>
  <si>
    <t xml:space="preserve">1.6.1. Предоставление комплекса ресурсов для размещения технологического оборудования </t>
  </si>
  <si>
    <t>1.6.2. Програмное обес-печение: Антивирусная програм-ма   2 шт.4000; Сбис 6000, сервисное обслуживание системы 1С</t>
  </si>
  <si>
    <t>1.6.3. Передача на хранение и оперативное использование расходных материалов и имущества, приобретенных в качестве пополняемого резерва на случай ЧС.</t>
  </si>
  <si>
    <t>1.6.3. Услуги по диагнос-тике неисправностей оборудования, сбору, транспортированию, обработке оборудования, утратившего потреби-тельские свойства</t>
  </si>
  <si>
    <t>1.7. Прочие расходы ( по установленному нормативу):</t>
  </si>
  <si>
    <t>1.7.1.  уплата налога на имущество</t>
  </si>
  <si>
    <t xml:space="preserve"> 1.8. Увеличение стоимости материальных запасов ( по установленному лимиту):</t>
  </si>
  <si>
    <t xml:space="preserve"> 1.8.1. Приобретение канцелярских товаров (ручки, стержни, бумага писчая, бумага для множительных работ)</t>
  </si>
  <si>
    <t xml:space="preserve">1.8.2. расходные материалы для компьютепной техники </t>
  </si>
  <si>
    <t>ИТОГО по разделу III:</t>
  </si>
  <si>
    <t>IV Создание и использование финансового резерва для выполнения мероприятий городского значения по ликвидации аварийных ситуаций и ЧС, возникающих  в системах жизнеобеспечения города и сбоев подачи энергоресурсов для населения города</t>
  </si>
  <si>
    <t>Резерв на создание и использование ресурсов по финансированию мероприятий городского значения по предупреждению и  ликвидации аварийных ситуаций в системах жизнеобеспечения города и сбоев подачи энергоресурсов для населения города, в том числе на авансирование  оплаты энергоресурсов</t>
  </si>
  <si>
    <t>ИТОГО по разделу IV:</t>
  </si>
  <si>
    <t>ВСЕГО по подпрограмме:</t>
  </si>
  <si>
    <t>II  Подпрограмма " Безопасный город"</t>
  </si>
  <si>
    <t>I Внедрение и развитие аппаратно-программного комплекса "Безопасный город"</t>
  </si>
  <si>
    <t xml:space="preserve">Сбор, обработка и консолидация данных о текущей обстановке в ЗАТО г. Радужный, получаемых из различных источников информации (систем мониторинга 
и контроля, оконечных устройств, дежурно-диспетчерских служб, голосовых и текстовых сообщений от населения и организаций)
</t>
  </si>
  <si>
    <t>ИТОГО по пункту 1</t>
  </si>
  <si>
    <t xml:space="preserve">II. Формирование      эффективной      многоуровневой системы мониторинга, предупреждения и профилактики, возможных       угроз       чрезвычайных       ситуаций, правонарушений      и      явлений      террористической, экстремистской деятельности, разработка единых функциональных и технических требований     к    аппаратно-программным     средствам, ориентированных   на   идентификацию   потенциальных точек   уязвимости,   прогнозирование,   реагирование   и предупреждение    угроз    обеспечения    безопасности  муниципального образования.
</t>
  </si>
  <si>
    <t xml:space="preserve"> 2.1.Проведение государственной экспертизы технического проекта АПК «Безопасный город» </t>
  </si>
  <si>
    <t xml:space="preserve"> 2.2.Проведение обучения персонала АПК «Безопасный город» на базе ГБОУ ДО «УМЦ по гражданской обороне и чрезвы- чайным ситуациям  Владимирской области»</t>
  </si>
  <si>
    <t>2.3. Приобретение и установка видеостены для вывода сложного высокодетализированного изображения.</t>
  </si>
  <si>
    <t xml:space="preserve"> 2.4. Обустройство и оснащение поста метеорологического  мониторинга</t>
  </si>
  <si>
    <t xml:space="preserve">2.5.Развитие системы экстренного голосового оповещения населения (закупка, установка и обслуживание громкоговорителей) 
</t>
  </si>
  <si>
    <t>2.6. Проведение приёмочных испытаний, ввод в эксплуатацию АПК «Безопасный город»  на территории ЗАТО г. Радужный Владимирской области</t>
  </si>
  <si>
    <t>Итого по пункту 2</t>
  </si>
  <si>
    <t xml:space="preserve">
III. Интеграция существующих и перспективных федеральных, региональных и муниципальных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(видеокамер, датчиков, гидропостов и т.д. и комплекса средств автоматизации (далее КСА) муниципального и регионального уровней
</t>
  </si>
  <si>
    <t xml:space="preserve">3.1. Разработка технического решения и сметы СМР объекта: Сервер городской системы видеонаблюдения (СВН).  </t>
  </si>
  <si>
    <t>3.2.Приобретение сервера для сбора и хранения информации (1 очередь, до 100 камер)</t>
  </si>
  <si>
    <t>3.3.Приобретение Операционной системы (ОС) для сервера</t>
  </si>
  <si>
    <t>3.4.Монтаж, подключение и настройка сервера (1 квартал, дом 55)</t>
  </si>
  <si>
    <t>3.5.Организация бесперебойного питания серверного оборудования (1 квартал, дом 55)</t>
  </si>
  <si>
    <t xml:space="preserve">3.6.Разработка технического решения и сметы СМР объекта: Подключение существующих объектов СВН муниципального образования.  </t>
  </si>
  <si>
    <t>3.7.Подключение к серверу существующих объектов средств видеонаблюдения (СВН) муниципального образования (Стела, Дежурная часть, Администрация, КПП-1, КПП-2, Парк и др.)</t>
  </si>
  <si>
    <t>3.8.Приобретение и монтаж Автоматизированного рабочего места (АРМ) оператора СВН в ЕДДС</t>
  </si>
  <si>
    <t xml:space="preserve">3.9.Аренда каналов связи </t>
  </si>
  <si>
    <t xml:space="preserve">3.10. Разработка технического решения и сметы СМР объекта: “Межквартальная полоса: Остановка общественного транспорта” и “Межквартальная полоса: Ситуационный контроль” </t>
  </si>
  <si>
    <t>3.10.1. Монтаж и  подключение СВН  Межквартальная полоса: Остановка общественного транспорта</t>
  </si>
  <si>
    <t>3.10.2. Монтаж и  подключение СВН  Межквартальная полоса: Ситуационный контроль</t>
  </si>
  <si>
    <t xml:space="preserve">3.11.Разработка технического решения и сметы СМР объекта: “Торговая площадь” </t>
  </si>
  <si>
    <t>3.11.1. Монтаж и  подключение СВН  "Торговая площадь"</t>
  </si>
  <si>
    <t>3.12 Разработка технического решения и сметы СМР объекта: “Поклонный крест”</t>
  </si>
  <si>
    <t>3.12.1. Монтаж и  подключение СВН "Остановка общественного транспорта: Поклонный крест"</t>
  </si>
  <si>
    <t>3.13. Техническое обслуживание СВН</t>
  </si>
  <si>
    <t xml:space="preserve">3.14. Разработка технического решения и сметы СМР объекта: “Межквартальная полоса: Большой межквартальный проезд”, “Межквартальная полоса: Малый межквартальный проезд”, “Межквартальная полоса: Переход пешеходный (4шт.)” </t>
  </si>
  <si>
    <t>3.14.1. Монтаж и подключение СВН «Межквартальная полоса: Большой межквартальный проезд»</t>
  </si>
  <si>
    <t>3.14.2. Монтаж и подключение СВН «Межквартальная полоса: Малый межквартальный проезд»</t>
  </si>
  <si>
    <t>3.14.3. Монтаж и подключение СВН «Межквартальная полоса: Переход пешеходный (4шт.)»</t>
  </si>
  <si>
    <t xml:space="preserve">3.15. Разработка технического решения и сметы СМР объекта:                                                                   “Въезд в жилую зону: перекресток 1 квартал, дом 1”,                                                                               “Въезд в жилую зону: перекресток 3 квартал, дом 10”,                                                                                                     “Въезд в жилую зону 1 квартал, дом 16” </t>
  </si>
  <si>
    <t>3.15.1. Монтаж и подключение СВН «Въезд в жилую зону: перекресток 1 квартал, дом 1»</t>
  </si>
  <si>
    <t>3.15.2. Монтаж и подключение СВН «Въезд в жилую зону: перекресток 3 квартал, дом 10»</t>
  </si>
  <si>
    <t>3.15.3.Монтаж и подключение СВН «Въезд в жилую зону: перекресток 1 квартал, дом 16»</t>
  </si>
  <si>
    <t xml:space="preserve">3.16. Разработка технического решения и сметы СМР объекта: “Перекресток “Владимир 30” </t>
  </si>
  <si>
    <t>3.16.1.Монтаж и подключение СВН «Перекресток «Владимир 30»</t>
  </si>
  <si>
    <t xml:space="preserve">3.17. Разработка технического решения и сметы СМР объекта: “Въезд в жилую зону: перекресток 3 квартал, дом 19 (Благодар)”, “Въезд в жилую зону: перекресток 3 квартал, дом 22 (Лесопарк)” </t>
  </si>
  <si>
    <t>3.17.1.Монтаж и подключение СВН «Въезд в жилую зону: перекресток 3 квартал, дом 19 (Благодар)»</t>
  </si>
  <si>
    <t>3.17.2.Монтаж и подключение СВН «Проход в жилую зону: перекресток 3 квартал, дом 22 (Лесопарк)»</t>
  </si>
  <si>
    <t xml:space="preserve">3.18. Разработка технического решения и сметы СМР объекта: “Рыночная площадь”, “Школьный стадион” </t>
  </si>
  <si>
    <t>3.18.1. Монтаж и подключение СВН «Рыночная площадь»</t>
  </si>
  <si>
    <t>3.18.2. Монтаж и подключение СВН «Школьный стадион»</t>
  </si>
  <si>
    <t xml:space="preserve">3.19. Разработка технического решения и сметы СМР объекта: “Системы безопасности многоквартирного жилого дома” </t>
  </si>
  <si>
    <t>3.19.1. Монтаж и подключение опытного образца систем безопасности многоквартирного жилого дома (доступ в подъезд, доступ в тех.помещения, газоанализатор и др.)</t>
  </si>
  <si>
    <t>3.20. Приобретение сервера для сбора и хранения информации (2 очередь, резерв и дополнительное дисковое пространство)</t>
  </si>
  <si>
    <t>Итого по пункту 3</t>
  </si>
  <si>
    <t>ВСЕГО ПО ПОДПРОГРАММЕ:</t>
  </si>
  <si>
    <t>ВСЕГО ПО ПРОГРАММЕ</t>
  </si>
  <si>
    <t>Оказание адресной социальной помощи  семьям  с детьми, оказавшимися в трудной жизненной ситуации</t>
  </si>
  <si>
    <t>«Организация досуга и воспитание детей»</t>
  </si>
  <si>
    <t>Проведение городских праздников:   -Дня семьи;  - Международного Дня защиты детей;  - Дня матери;  -Дня пап;  - Дня семьи, любви и верности (Дня почитания муромских святых Петра и Февроньи)</t>
  </si>
  <si>
    <t xml:space="preserve">Удельный вес детей и подростков, охваченных отдыхом в городских оздоровительных лагерях с дневным пребыванием    детей (к общему числу детей от 7 до 17 лет) :  2018 г. - 48% ; 2019 г. - 48%; 2020 -48%      </t>
  </si>
  <si>
    <t xml:space="preserve">Организация отдыха и оздоровления детей в лагерях с дневным пребыванием детей    </t>
  </si>
  <si>
    <t xml:space="preserve">Полная или частичная оплата стоимости пребывания детей и подростков из семей, нуждающихся в особой заботе государства, оказавшихся в трудной жизненной ситуации в городских лагерях с дневным пребыванием. </t>
  </si>
  <si>
    <t xml:space="preserve">Помощь детям  из семей, нуждающихся в особой заботе государства </t>
  </si>
  <si>
    <t xml:space="preserve"> Удельный вес детей и подростков, охваченных отдыхом в городских оздоровительных лагерях с дневным пребыванием    детей (к общему числу детей от 7 до 17 лет) :  2018 г. - 48% ; 2019 г. - 48%; 2020 -48%                                  </t>
  </si>
  <si>
    <t>Организация культурно-экскурсионного обслуживания в каникулярный период</t>
  </si>
  <si>
    <t>Организация санаторно- курортного лечения для часто болеющих детей и семей, нуждающихся в особой заботе государства, в санаториях "Мать и дитя" (приобретение путевок)</t>
  </si>
  <si>
    <t>Удовлетворенность потребности населения в санаторно-курортном оздоровлении детей  до 14 лет включительно: 2018 г. - 100% ; 2019 г. - 100%; 2020г. -100%</t>
  </si>
  <si>
    <t xml:space="preserve">Полная или частичная оплата стоимости пребывания детей и подростков из семей, нуждающихся в особой заботе государства,оказавшихся в трудной жизненной ситуации в городских оздоровительных лагерях с дневным пребыванием детей, загородных оздоровительных лагерях;    профильных(специализированных) сменах                                   </t>
  </si>
  <si>
    <t>Удовлетвлоренность  семей, оказавшихся в трудной жизненной ситуации  услугами по организации отдыха и оздоровления детей в городских оздоровительных лагерях с дневным пребыванием детей,загородных оздоровительных лагерях, профильных (специализированных сменах):   2018 г. - 100% ; 2019 г. - 100%; 2020г. -100%</t>
  </si>
  <si>
    <t>3. Организация отдыха детей в детском оздоровительном лагере "Лесной городок" (загородный)</t>
  </si>
  <si>
    <t>.Расходы на обеспечение деятельности (оказания услуг) детского оздоровительного  лагеря "Лесной городок"</t>
  </si>
  <si>
    <t>3..2.</t>
  </si>
  <si>
    <t>.Расходы на проведение оздоровительной кампании
(путевка)</t>
  </si>
  <si>
    <t>Удельный вес детей и подростков, охваченных отдыхом в загородном оздоровительном лагере "Лесной городок"(к общему числу детей от 7 до 17 лет)2018 г. - 18% ;2019 г. -18% ;2020 г. -18%</t>
  </si>
  <si>
    <t>3.3.</t>
  </si>
  <si>
    <t>.Развитие и укрепление материально- технической базы загородного лагеря "Лесной городок", оказывающего услуги по организации отдыха и оздоровления детей</t>
  </si>
  <si>
    <t>Организация работ по благоустройству территории (капитальное строительство капитальный ремонт, ремонтные работы) загородного лагеря "Лесной городок":</t>
  </si>
  <si>
    <t xml:space="preserve">.Проведение мероприятий по обеспечению санитарно-гигиенического, противоэпидемиологического режима, медицинского осмотра работников и охраны в ДООЛ загородном лагере "Лесной городок". </t>
  </si>
  <si>
    <t>Обеспечение максимальной доступности  услуг организаций отдыха детей и их оздоровления, повышение качества и безопасности отдыха детей , укреплдение материально-технической базы загородного лагеря</t>
  </si>
  <si>
    <t>Подпрограмма  «Обеспечение защиты прав и интересов детей-сирот и детей, оставшихся без попечения родителей»</t>
  </si>
  <si>
    <t>Содержание ребенка в семье опекуна и в приемной семье , а также вознаграждения , причитающиеся приемным родителям</t>
  </si>
  <si>
    <t xml:space="preserve">Отдел опеки и попечительства администрация ЗАТО г.Радужный Владимисркой области </t>
  </si>
  <si>
    <t>Обеспечение жильем детей сирот</t>
  </si>
  <si>
    <t>1634,0087</t>
  </si>
  <si>
    <t>53,90748</t>
  </si>
  <si>
    <t>2692,31915</t>
  </si>
  <si>
    <t>Проведение городских акций для детей и молодежи</t>
  </si>
  <si>
    <t>Приобретение и пошив сценических костюмов для детских образцовых коллективов</t>
  </si>
  <si>
    <t>Организация работы молодежной дискотеки в летний сезон в городском парке без входных билетов (расходы на заработную плату работникам дискотеки). Приобретение музыкальной аппаратуры</t>
  </si>
  <si>
    <t>Организация работы детских аттракционов в летний сезон, в том числе:</t>
  </si>
  <si>
    <t xml:space="preserve">доплата работникам, обслуживающим аттракционы </t>
  </si>
  <si>
    <t xml:space="preserve">освидетельствование технической эксплуатации аттракционов </t>
  </si>
  <si>
    <t>Проведение дня 
семьи, день отца, дня защиты детей, приобретены сценические костюмы для воспитанников детских учреждений, оплата работников, обслуживающих отракционы</t>
  </si>
  <si>
    <t xml:space="preserve"> «Молодёжь города»</t>
  </si>
  <si>
    <t>Акция «Мы граждане – России» по вручению паспортов несовершеннолетним гражданам (приобретение цветов, сувениров, подарков)</t>
  </si>
  <si>
    <t>Участие поискового отряда «Гром», членов Ассоциации поисковых отрядов «Гром» Владимирской области в Вахтах Памяти, поиске и захоронении останков бойцов Советской армии, погибших в период Великой Отечественной войны:                                                                             - транспортные расходы;                                            - командировочные расходы;                                           - материальное обеспечение</t>
  </si>
  <si>
    <t>Финансирование международного военно-патриотического фестиваля "Память из пламяни"</t>
  </si>
  <si>
    <t>Проведение акций среди молодёжи, посвящённых памятным датам (приобретение цветов, сувениров и т.д.</t>
  </si>
  <si>
    <t xml:space="preserve">Проведение городского конкурса социальных проектов молодёжных объединений и организаций, учащихся образовательных учреждений. Участие в аналогичных областных и федеральных конкурсах. </t>
  </si>
  <si>
    <t>Реализация проекта – победителя городского конкурса "Идея проектов - 2018"</t>
  </si>
  <si>
    <t>Реализация проекта – победителя областного конкурса проектов «Важное дело»</t>
  </si>
  <si>
    <t>Выборы в Молодёжный Парламент; Проведение заседаний, семинаров, слётов, школ для молодых парламентариев, молодёжного актива (оплата транспортных расходов, учёбы, лекторов и т.д.)</t>
  </si>
  <si>
    <t>Проведение муниципального этапа и участие в областном конкурсе «Молодые лидеры Владимирского края»</t>
  </si>
  <si>
    <t>Поддержка и развитие ученического самоуправления (приобретение и изготовление символики, организация и проведение слётов, конференций, семинаров детских общественных организаций)</t>
  </si>
  <si>
    <t>Организация работы Штаба добровольцев ЗАТО г. Радужный. Проведение добровольческих акций. Участие в областных добровольческих фестивалях, форумах, акциях.</t>
  </si>
  <si>
    <t>Проведение акции «Подари ребёнку радость» (организация сбора игрушек для детских садов)</t>
  </si>
  <si>
    <t>Проведение акций, праздничных и благотворительных мероприятий  для семей с детьми</t>
  </si>
  <si>
    <t>Проведение мероприятий, посвящённых празднованию Дня Молодёжи</t>
  </si>
  <si>
    <t>Организация выставок творчества представителей молодёжи, поддержка молодёжных объединений, клубов, музыкальных групп</t>
  </si>
  <si>
    <t>Проведение городских игр «Что? Где? Когда?»</t>
  </si>
  <si>
    <t>Вручение стипендий  одаренным детям за успехи в учебе, творчестве и спорте</t>
  </si>
  <si>
    <t>Проведение  акций по профилактике асоциального поведения и пропаганде здорового образа жизни среди молодёжи</t>
  </si>
  <si>
    <t>Организация и проведение конференций, круглых столов по вопросам пропаганды здорового образа жизни, профилактики асоциальных явлений в молодёжной среде</t>
  </si>
  <si>
    <t>Взаимодействие со средствами массовой информации по созданию информационных передач, сюжетов на телевизионных каналах, тематических  выпусков в печатных средствах массовой информации на молодёжную тематику</t>
  </si>
  <si>
    <t xml:space="preserve">За 2018 год проведены 4 церемонии торжественного вручения паспортов,
организована выездная экспедиция поисково-спортивного отряда "Гром",  20.06.2018 – акция «Стоп ВИЧ»,
проведения городского конкурса "Идея проектов - 2018",
проведение ежегодного патриотического фестиваля "Память из пламени", 
</t>
  </si>
  <si>
    <t xml:space="preserve">«Временная занятость детей и молодёжи» </t>
  </si>
  <si>
    <t>Проведение мелкого ремонта школьной мебели,  уборка скошенной травы, перекопка клумб, посадка цветов, прополка, полив.</t>
  </si>
  <si>
    <t>Благоустройство и озеленение территории,  перекопка клумб, посадка цветов, прополка, полив, вырубка и обрезка кустов, покраска малых форм, уборка территории, участков и прогулочных веранд.</t>
  </si>
  <si>
    <t>Уборка парка от мусора, веток, поливка клумб.</t>
  </si>
  <si>
    <t>Благоустройство и озеленение территории,  перекопка клумб, посадка  цветов, прополка, полив.</t>
  </si>
  <si>
    <t>Благоустройство территории, обработка газонов, высев травы, уборка скошенной травы.</t>
  </si>
  <si>
    <t>Благоустройство территории, прилегающей к с/к “Кристалл” и плавательному бассейну, благоустройство территории, прилегающей к лыжной базе</t>
  </si>
  <si>
    <t>Поддержка молодёжного движения студенческих отрядов</t>
  </si>
  <si>
    <t>Обеспечение рабочими местами несовершеннолетних. В 2018 году
Ярмарку вакансий посетили 210 несовершеннолетних граждан, желающих найти работу на время летних каникул. Приняли участие 9 работодателей, предложивших около 150 вакансий для трудоустройства подростков в летние каникулы.120 подростков прошли тестирование на предмет определения склонностей к будущей профессии.</t>
  </si>
  <si>
    <t>Отчет о реализации муниципальной программы «Обеспечение общественного порядка и профилактики правонарушений ЗАТО   г. Радужный Владимирской области», в том числе:</t>
  </si>
  <si>
    <t>Отчет о реализации муниципальной программы  «Землеустройство,  использование и охрана земель, оценка недвижимости, признание прав и регулирование отношений по муниципальной собственности  ЗАТО г.Радужный Владимирской области», в том числе:</t>
  </si>
  <si>
    <t>Отчет о реализации муниципальной программы  "Энергосбережение и повышение надежности энергоснабжения в топливно-энпргетическом комплексе ЗАТО г.Радужный Владимирской области"</t>
  </si>
  <si>
    <t>1.6. Приобритение автобуса для перевозки пассажиров</t>
  </si>
  <si>
    <t>Приобритение автобуса</t>
  </si>
  <si>
    <t>17.</t>
  </si>
  <si>
    <t xml:space="preserve">Подпрограмма   «Совершенствование организации отдыха и оздоровления детей и подростков в ЗАТО г.Радужный" </t>
  </si>
  <si>
    <t>7.</t>
  </si>
  <si>
    <t>5.1.</t>
  </si>
  <si>
    <t>5.2.</t>
  </si>
  <si>
    <t>16.</t>
  </si>
  <si>
    <t>18.</t>
  </si>
  <si>
    <t>19.</t>
  </si>
  <si>
    <t>20.</t>
  </si>
  <si>
    <t>Субвенции</t>
  </si>
  <si>
    <t>Другие собственные доходы</t>
  </si>
  <si>
    <t>Внебюджетные средства</t>
  </si>
  <si>
    <t>Отчет о реализации муниципальной программы «Содействие развитию малого и среднего предпринимательства в ЗАТО г. Радужный Владимирской области», в том числе:</t>
  </si>
  <si>
    <t>Муниципальная подпрограмма «Оценка недвижимости, признание прав и регулирование отношений по муниципальной собственности ЗАТО г. Радужный Владимирской области», в том числе мероприятия:</t>
  </si>
  <si>
    <t>Отчет о реализации муниципальной программы   «Информатизация ЗАТО г. Радужный Владимирской области», в том числе:</t>
  </si>
  <si>
    <t>Абонентская плата за каналы  подключения  КТСО     П-166 в единую систему оповещения области (предоставление в пользование аналогового внутризонового канала связи (ТЧ)</t>
  </si>
  <si>
    <t xml:space="preserve"> Создание рабочего проекта "Система обеспечения вызова оперативных служб через единый номер "112" на базе ЕДДС ЗАТО г. Радужный"</t>
  </si>
  <si>
    <t xml:space="preserve">    Приобретены: источник бесперебойного питания,  оборудованияе для обеспечения качественного проведения видеоконференций и  метеостанции для слеженияза значениями показаний погодных условий.</t>
  </si>
  <si>
    <t>Отчет о реализации муниципальной программы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области», в том числе:</t>
  </si>
  <si>
    <t>1. Подпрограмма «Обеспечение территории ЗАТО г. Радужный Владимирской области документацией для осуществления градостроительной деятельности"</t>
  </si>
  <si>
    <t>5. Корректировка проекта планировки 9 квартала г. Радужный  Владимирской области</t>
  </si>
  <si>
    <t>выполнена корректировка проекта планировки 9 квартала</t>
  </si>
  <si>
    <t>Отчет о реализации муниципальной программы «Обеспечение доступным и комфортным жильем населения ЗАТО г.Радужный Владимирской области», в том числе:</t>
  </si>
  <si>
    <t>2. Подпрограмма  "Стимулирование развития жилищного строительства ЗАТО  г. Радужный Владимирской области "</t>
  </si>
  <si>
    <t>Строительство наружных сетей водоотведения. Владимирская обл., ЗАТО г. Радужный,  квартал 7/1</t>
  </si>
  <si>
    <t>обеспечены 28 участков наружными сетями водоотведения Владимирская обл., ЗАТО г. Радужный,  квартал 7/1</t>
  </si>
  <si>
    <t>Строительство временной дороги в 7/1 квартале ЗАТО г. Радужный Владимирской  области</t>
  </si>
  <si>
    <t xml:space="preserve">построена временная дорога в 7/1 квартале </t>
  </si>
  <si>
    <t>Подготовка территории земельных участков, предоставляемых (предоставленных)  для индивидуального жилищного строительства (квартал 7/1)  семьям, имеющим троих и более детей в возрасте до 18 лет, в ЗАТО г. Радужный (вырубка кустарника, разаработка  грунта для котлована, вертикальная планировка с частичной засыпкой заниженных мест)</t>
  </si>
  <si>
    <t>3. Подпрограмма «Обеспечение жильем многодетных семей ЗАТО  г. Радужный Владимирской области"</t>
  </si>
  <si>
    <t xml:space="preserve">5. Предоставление многодетным семьям социальных выплат на строительство индивидуального жилого дома </t>
  </si>
  <si>
    <t>4.Подпрограмма «Создание условий для обеспечения доступным и комфортным жильем отдельных категорий граждан ЗАТО г.Радужный Владимирской области, установленных законодательством»</t>
  </si>
  <si>
    <t>5.Подпрограмма «Социальное жилье ЗАТО г.Радужный Владимирской области»</t>
  </si>
  <si>
    <t xml:space="preserve">2.1.2 Проектно-изыскательские  работы (ПИР) на строительство  многоквартирного дома </t>
  </si>
  <si>
    <t>санитарно-эпидемологические исследования земельного участка под ст-во дома</t>
  </si>
  <si>
    <t>6.Подпрограмма «Обеспечение жильем молодых семей ЗАТО г.Радужный Владимирской области»</t>
  </si>
  <si>
    <t>Отчет о реализации муниципальной программы «Жилищно-коммунальный  комплекс ЗАТО г. Радужный Владимирской области», в том числе:</t>
  </si>
  <si>
    <t>Отчет о реализации муниципальной программы «Охрана окружающей среды ЗАТО г. Радужный Владимирской области», в том числе:</t>
  </si>
  <si>
    <t>10.1.</t>
  </si>
  <si>
    <t>10.2.</t>
  </si>
  <si>
    <t>Отчет о реализации муниципальной программы «Обеспечение населения ЗАТО г. Радужный Владимирской области питьевой водой», в том числе:</t>
  </si>
  <si>
    <t>Отчет о реализации муниципальной программы «Развитие пассажирских перевозок на территории ЗАТО г.Радужный Владимирской области», в том числе:</t>
  </si>
  <si>
    <t>Отчет о реализации муниципальной программы «Дорожное хозяйство и благоустройство ЗАТО г.Радужный Владимирской области», в том числе:</t>
  </si>
  <si>
    <t>Отчет о реализации муниципальной программы   «Доступная среда для людей с ограниченными возможностями ЗАТО г. Радужный Владимирской области», в том числе:</t>
  </si>
  <si>
    <t>3. Обеспечение получения качественного дошкольного образования детьми-инвалидами в дошкольных образовательных учреждениях</t>
  </si>
  <si>
    <t>1. Подпрограмма  "Развитие общего, дошкольного и дополнительного образованияЗАТО г. Радужный"</t>
  </si>
  <si>
    <t>Отчет о реализации муниципальной программы  «Развитие образования ЗАТО г. Радужный Владимирской области», в том числе:</t>
  </si>
  <si>
    <t>Отчет о реализации муниципальной программы   «Культура  и спорт ЗАТО г.Радужный Владимирской области», в том числе:</t>
  </si>
  <si>
    <r>
      <t xml:space="preserve">Текущий ремонт пешеходных тротуаров на территории  ЗАТО г.Радужный Владимирской области, </t>
    </r>
    <r>
      <rPr>
        <b/>
        <sz val="15"/>
        <color indexed="8"/>
        <rFont val="Times New Roman"/>
        <family val="1"/>
        <charset val="204"/>
      </rPr>
      <t>в том числе</t>
    </r>
    <r>
      <rPr>
        <sz val="15"/>
        <color indexed="8"/>
        <rFont val="Times New Roman"/>
        <family val="1"/>
        <charset val="204"/>
      </rPr>
      <t>:</t>
    </r>
  </si>
  <si>
    <r>
      <t xml:space="preserve">Текущий ремонт пешеходных тротуаров на территории ЗАТО г.Радужный Владимирской области, </t>
    </r>
    <r>
      <rPr>
        <b/>
        <sz val="15"/>
        <color indexed="8"/>
        <rFont val="Times New Roman"/>
        <family val="1"/>
        <charset val="204"/>
      </rPr>
      <t>в том числе:</t>
    </r>
  </si>
  <si>
    <r>
      <rPr>
        <b/>
        <sz val="15"/>
        <color theme="1"/>
        <rFont val="Times New Roman"/>
        <family val="1"/>
        <charset val="204"/>
      </rPr>
      <t>Городской бюджети и внебюджетные средства :</t>
    </r>
    <r>
      <rPr>
        <sz val="15"/>
        <color theme="1"/>
        <rFont val="Times New Roman"/>
        <family val="1"/>
        <charset val="204"/>
      </rPr>
      <t xml:space="preserve">
-содержание учреждений;оплата труда с начислениями.
</t>
    </r>
    <r>
      <rPr>
        <b/>
        <sz val="15"/>
        <color theme="1"/>
        <rFont val="Times New Roman"/>
        <family val="1"/>
        <charset val="204"/>
      </rPr>
      <t>Областные субсидии</t>
    </r>
    <r>
      <rPr>
        <sz val="15"/>
        <color theme="1"/>
        <rFont val="Times New Roman"/>
        <family val="1"/>
        <charset val="204"/>
      </rPr>
      <t xml:space="preserve">:
-на повышение оплаты труда работникам  бюджетной сферы в соответствии с Указами Президента № 597, 761
</t>
    </r>
  </si>
  <si>
    <t xml:space="preserve">Ежеквартально на территории ЗАТО г. Радужный Владимирской области проводятся заседания Комиссии по профилактике правонарушений» при главе администрации города, где рассматриваются вопросы эффективности деятельности субъектов системы профилактики безнадзорности и правонарушений по предупреждению негативных явлений в детско-подростковой среде. За  2018 год проведено 22 заседаний комиссии по делам несовершеннолетних и защите их прав ЗАТО г. Радужный Владимирской области. Для успешной реализации поставленных на 2018 г. задач органами и учреждениями городской системы профилактики  успешно реализовались: 
комплексная межведомственная профилактическая операция «Семья» на территории ЗАТО г. Радужный  Владимирской области в 2017-2018 гг;  комплексная межведомственная профилактическая операция «Досуг» на территории ЗАТО г. Радужный  Владимирской области. Реализуются: межведомственная комплексная профилактическая операция «Подросток» на территории ЗАТО г. Радужный Владимирской области в 2018 г.; комплекс мер по развитию системы профилактики безнадзорности и правонарушений несовершеннолетних, защите их прав и законных интересов на территории ЗАТО г. Радужный Владимирской области до 2020 г.
Установка системы видеонаблюдения (с возможностью распознавания номеров), установка рамы под дорожные знаки и видеокамеру, установка столба уличного освещения.
</t>
  </si>
  <si>
    <t xml:space="preserve">Отчет о реализации муниципальной программы «Развитие муниципальной службы и органов управления ЗАТО г. Радужный  Владимирской области», в том числе:
</t>
  </si>
</sst>
</file>

<file path=xl/styles.xml><?xml version="1.0" encoding="utf-8"?>
<styleSheet xmlns="http://schemas.openxmlformats.org/spreadsheetml/2006/main">
  <numFmts count="12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0"/>
    <numFmt numFmtId="165" formatCode="0.0"/>
    <numFmt numFmtId="166" formatCode="0.000"/>
    <numFmt numFmtId="167" formatCode="#,##0.00000_ ;\-#,##0.00000\ "/>
    <numFmt numFmtId="168" formatCode="000000"/>
    <numFmt numFmtId="169" formatCode="#,##0.0"/>
    <numFmt numFmtId="170" formatCode="#,##0.00000"/>
    <numFmt numFmtId="171" formatCode="0.0000"/>
    <numFmt numFmtId="172" formatCode="0.000000"/>
    <numFmt numFmtId="173" formatCode="#,##0.000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color theme="1"/>
      <name val="Calibri"/>
      <family val="2"/>
      <charset val="204"/>
      <scheme val="minor"/>
    </font>
    <font>
      <b/>
      <i/>
      <sz val="15"/>
      <color indexed="8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10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72" fontId="4" fillId="0" borderId="1" xfId="0" applyNumberFormat="1" applyFont="1" applyBorder="1" applyAlignment="1">
      <alignment horizontal="center" vertical="center" wrapText="1"/>
    </xf>
    <xf numFmtId="172" fontId="6" fillId="0" borderId="1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6" fontId="7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66" fontId="10" fillId="0" borderId="4" xfId="0" applyNumberFormat="1" applyFont="1" applyBorder="1" applyAlignment="1">
      <alignment vertical="center"/>
    </xf>
    <xf numFmtId="166" fontId="10" fillId="0" borderId="4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6" fontId="6" fillId="0" borderId="1" xfId="0" applyNumberFormat="1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6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1" fontId="6" fillId="0" borderId="1" xfId="0" applyNumberFormat="1" applyFont="1" applyBorder="1" applyAlignment="1">
      <alignment horizontal="center" vertical="center"/>
    </xf>
    <xf numFmtId="171" fontId="6" fillId="0" borderId="1" xfId="0" applyNumberFormat="1" applyFont="1" applyBorder="1"/>
    <xf numFmtId="171" fontId="4" fillId="2" borderId="1" xfId="0" applyNumberFormat="1" applyFont="1" applyFill="1" applyBorder="1"/>
    <xf numFmtId="171" fontId="4" fillId="2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wrapText="1"/>
    </xf>
    <xf numFmtId="164" fontId="4" fillId="10" borderId="1" xfId="0" applyNumberFormat="1" applyFont="1" applyFill="1" applyBorder="1"/>
    <xf numFmtId="2" fontId="4" fillId="10" borderId="1" xfId="0" applyNumberFormat="1" applyFont="1" applyFill="1" applyBorder="1" applyAlignment="1">
      <alignment horizontal="center" vertical="center"/>
    </xf>
    <xf numFmtId="164" fontId="4" fillId="1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2" borderId="1" xfId="0" applyFont="1" applyFill="1" applyBorder="1"/>
    <xf numFmtId="0" fontId="11" fillId="0" borderId="1" xfId="0" applyFont="1" applyBorder="1"/>
    <xf numFmtId="0" fontId="6" fillId="0" borderId="1" xfId="0" applyFont="1" applyFill="1" applyBorder="1" applyAlignment="1">
      <alignment vertical="top" wrapText="1"/>
    </xf>
    <xf numFmtId="0" fontId="5" fillId="0" borderId="2" xfId="0" applyFont="1" applyBorder="1"/>
    <xf numFmtId="0" fontId="4" fillId="11" borderId="2" xfId="0" applyFont="1" applyFill="1" applyBorder="1" applyAlignment="1">
      <alignment wrapText="1"/>
    </xf>
    <xf numFmtId="164" fontId="4" fillId="11" borderId="0" xfId="0" applyNumberFormat="1" applyFont="1" applyFill="1"/>
    <xf numFmtId="2" fontId="4" fillId="11" borderId="2" xfId="0" applyNumberFormat="1" applyFont="1" applyFill="1" applyBorder="1" applyAlignment="1">
      <alignment horizontal="center" vertical="center"/>
    </xf>
    <xf numFmtId="164" fontId="4" fillId="11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2" fontId="6" fillId="0" borderId="1" xfId="0" applyNumberFormat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4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 wrapText="1"/>
    </xf>
    <xf numFmtId="169" fontId="6" fillId="0" borderId="2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9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69" fontId="6" fillId="0" borderId="0" xfId="0" applyNumberFormat="1" applyFont="1" applyAlignment="1">
      <alignment horizontal="center" vertical="center"/>
    </xf>
    <xf numFmtId="164" fontId="11" fillId="0" borderId="1" xfId="0" applyNumberFormat="1" applyFont="1" applyBorder="1"/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Border="1"/>
    <xf numFmtId="49" fontId="10" fillId="3" borderId="1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Border="1"/>
    <xf numFmtId="0" fontId="8" fillId="4" borderId="1" xfId="0" applyFont="1" applyFill="1" applyBorder="1" applyAlignment="1">
      <alignment vertical="center" wrapText="1"/>
    </xf>
    <xf numFmtId="170" fontId="8" fillId="4" borderId="1" xfId="0" applyNumberFormat="1" applyFont="1" applyFill="1" applyBorder="1" applyAlignment="1">
      <alignment horizontal="center" vertical="center"/>
    </xf>
    <xf numFmtId="170" fontId="8" fillId="4" borderId="1" xfId="0" applyNumberFormat="1" applyFont="1" applyFill="1" applyBorder="1" applyAlignment="1">
      <alignment horizontal="center" vertical="center" wrapText="1"/>
    </xf>
    <xf numFmtId="170" fontId="8" fillId="4" borderId="7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70" fontId="12" fillId="3" borderId="1" xfId="0" applyNumberFormat="1" applyFont="1" applyFill="1" applyBorder="1" applyAlignment="1">
      <alignment horizontal="center" vertical="center"/>
    </xf>
    <xf numFmtId="170" fontId="12" fillId="3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5" borderId="1" xfId="0" applyFont="1" applyFill="1" applyBorder="1" applyAlignment="1">
      <alignment vertical="center" wrapText="1"/>
    </xf>
    <xf numFmtId="170" fontId="8" fillId="5" borderId="1" xfId="0" applyNumberFormat="1" applyFont="1" applyFill="1" applyBorder="1" applyAlignment="1">
      <alignment horizontal="center" vertical="center"/>
    </xf>
    <xf numFmtId="170" fontId="8" fillId="5" borderId="7" xfId="0" applyNumberFormat="1" applyFont="1" applyFill="1" applyBorder="1" applyAlignment="1">
      <alignment horizontal="center" vertical="center"/>
    </xf>
    <xf numFmtId="170" fontId="9" fillId="4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Border="1" applyAlignment="1">
      <alignment horizontal="center" vertical="center"/>
    </xf>
    <xf numFmtId="170" fontId="9" fillId="5" borderId="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5" fillId="0" borderId="7" xfId="0" applyFont="1" applyBorder="1"/>
    <xf numFmtId="0" fontId="8" fillId="4" borderId="1" xfId="0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170" fontId="8" fillId="6" borderId="1" xfId="0" applyNumberFormat="1" applyFont="1" applyFill="1" applyBorder="1" applyAlignment="1">
      <alignment horizontal="center" vertical="center"/>
    </xf>
    <xf numFmtId="170" fontId="9" fillId="6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170" fontId="9" fillId="4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wrapText="1"/>
    </xf>
    <xf numFmtId="0" fontId="13" fillId="3" borderId="1" xfId="0" applyFont="1" applyFill="1" applyBorder="1" applyAlignment="1">
      <alignment horizontal="center" vertical="top" wrapText="1"/>
    </xf>
    <xf numFmtId="170" fontId="13" fillId="3" borderId="1" xfId="0" applyNumberFormat="1" applyFont="1" applyFill="1" applyBorder="1" applyAlignment="1">
      <alignment horizontal="center" vertical="center" wrapText="1"/>
    </xf>
    <xf numFmtId="170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wrapText="1"/>
    </xf>
    <xf numFmtId="170" fontId="12" fillId="3" borderId="5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0" fontId="8" fillId="0" borderId="1" xfId="0" applyNumberFormat="1" applyFont="1" applyBorder="1" applyAlignment="1">
      <alignment horizontal="center" vertical="center" wrapText="1"/>
    </xf>
    <xf numFmtId="170" fontId="8" fillId="0" borderId="5" xfId="0" applyNumberFormat="1" applyFont="1" applyBorder="1" applyAlignment="1">
      <alignment horizontal="center" vertical="center" wrapText="1"/>
    </xf>
    <xf numFmtId="0" fontId="8" fillId="7" borderId="1" xfId="0" applyFont="1" applyFill="1" applyBorder="1" applyAlignment="1">
      <alignment wrapText="1"/>
    </xf>
    <xf numFmtId="170" fontId="8" fillId="7" borderId="1" xfId="0" applyNumberFormat="1" applyFont="1" applyFill="1" applyBorder="1" applyAlignment="1">
      <alignment horizontal="center" vertical="center" wrapText="1"/>
    </xf>
    <xf numFmtId="170" fontId="8" fillId="7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5" xfId="0" applyFont="1" applyBorder="1"/>
    <xf numFmtId="170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17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170" fontId="11" fillId="0" borderId="1" xfId="0" applyNumberFormat="1" applyFont="1" applyBorder="1"/>
    <xf numFmtId="164" fontId="6" fillId="0" borderId="1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2" xfId="0" applyNumberFormat="1" applyFont="1" applyBorder="1"/>
    <xf numFmtId="0" fontId="9" fillId="0" borderId="1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7" xfId="0" applyFont="1" applyBorder="1"/>
    <xf numFmtId="164" fontId="4" fillId="0" borderId="2" xfId="0" applyNumberFormat="1" applyFont="1" applyBorder="1"/>
    <xf numFmtId="0" fontId="6" fillId="0" borderId="2" xfId="0" applyFont="1" applyBorder="1" applyAlignment="1">
      <alignment vertical="center" wrapText="1"/>
    </xf>
    <xf numFmtId="0" fontId="6" fillId="0" borderId="5" xfId="0" applyFont="1" applyBorder="1"/>
    <xf numFmtId="0" fontId="9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/>
    <xf numFmtId="164" fontId="9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/>
    <xf numFmtId="164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6" fillId="0" borderId="4" xfId="0" applyFont="1" applyBorder="1"/>
    <xf numFmtId="164" fontId="10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1" xfId="0" applyNumberFormat="1" applyFont="1" applyBorder="1"/>
    <xf numFmtId="164" fontId="4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top" wrapText="1"/>
    </xf>
    <xf numFmtId="171" fontId="9" fillId="8" borderId="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7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71" fontId="10" fillId="8" borderId="1" xfId="2" applyNumberFormat="1" applyFont="1" applyFill="1" applyBorder="1" applyAlignment="1">
      <alignment horizontal="left" vertical="center" wrapText="1"/>
    </xf>
    <xf numFmtId="171" fontId="10" fillId="0" borderId="1" xfId="0" applyNumberFormat="1" applyFont="1" applyBorder="1" applyAlignment="1">
      <alignment horizontal="center" vertical="center" wrapText="1"/>
    </xf>
    <xf numFmtId="171" fontId="10" fillId="8" borderId="1" xfId="0" applyNumberFormat="1" applyFont="1" applyFill="1" applyBorder="1" applyAlignment="1">
      <alignment horizontal="center" vertical="center" wrapText="1"/>
    </xf>
    <xf numFmtId="164" fontId="9" fillId="8" borderId="1" xfId="0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center" wrapText="1"/>
    </xf>
    <xf numFmtId="172" fontId="6" fillId="0" borderId="1" xfId="0" applyNumberFormat="1" applyFont="1" applyBorder="1" applyAlignment="1">
      <alignment vertical="center" wrapText="1"/>
    </xf>
    <xf numFmtId="172" fontId="6" fillId="0" borderId="1" xfId="0" applyNumberFormat="1" applyFont="1" applyFill="1" applyBorder="1" applyAlignment="1">
      <alignment vertical="center" wrapText="1"/>
    </xf>
    <xf numFmtId="172" fontId="6" fillId="0" borderId="1" xfId="0" applyNumberFormat="1" applyFont="1" applyFill="1" applyBorder="1" applyAlignment="1">
      <alignment vertical="top" wrapText="1"/>
    </xf>
    <xf numFmtId="172" fontId="6" fillId="0" borderId="1" xfId="0" applyNumberFormat="1" applyFont="1" applyBorder="1" applyAlignment="1">
      <alignment wrapText="1"/>
    </xf>
    <xf numFmtId="172" fontId="6" fillId="0" borderId="1" xfId="0" applyNumberFormat="1" applyFont="1" applyFill="1" applyBorder="1" applyAlignment="1">
      <alignment wrapText="1"/>
    </xf>
    <xf numFmtId="172" fontId="6" fillId="0" borderId="1" xfId="0" applyNumberFormat="1" applyFont="1" applyFill="1" applyBorder="1" applyAlignment="1">
      <alignment vertical="center"/>
    </xf>
    <xf numFmtId="172" fontId="6" fillId="0" borderId="1" xfId="0" applyNumberFormat="1" applyFont="1" applyBorder="1" applyAlignment="1">
      <alignment vertical="top" wrapText="1"/>
    </xf>
    <xf numFmtId="16" fontId="6" fillId="0" borderId="1" xfId="0" applyNumberFormat="1" applyFont="1" applyBorder="1" applyAlignment="1">
      <alignment horizontal="center" vertical="center"/>
    </xf>
    <xf numFmtId="172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72" fontId="6" fillId="0" borderId="4" xfId="0" applyNumberFormat="1" applyFont="1" applyFill="1" applyBorder="1" applyAlignment="1">
      <alignment horizontal="left" vertical="center" wrapText="1"/>
    </xf>
    <xf numFmtId="172" fontId="6" fillId="0" borderId="4" xfId="0" applyNumberFormat="1" applyFont="1" applyFill="1" applyBorder="1" applyAlignment="1">
      <alignment vertical="center"/>
    </xf>
    <xf numFmtId="172" fontId="6" fillId="0" borderId="3" xfId="0" applyNumberFormat="1" applyFont="1" applyBorder="1" applyAlignment="1">
      <alignment vertical="top" wrapText="1"/>
    </xf>
    <xf numFmtId="172" fontId="6" fillId="0" borderId="2" xfId="0" applyNumberFormat="1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172" fontId="6" fillId="0" borderId="2" xfId="0" applyNumberFormat="1" applyFont="1" applyFill="1" applyBorder="1" applyAlignment="1">
      <alignment vertical="top" wrapText="1"/>
    </xf>
    <xf numFmtId="172" fontId="6" fillId="0" borderId="1" xfId="0" applyNumberFormat="1" applyFont="1" applyFill="1" applyBorder="1" applyAlignment="1">
      <alignment horizontal="center" vertical="center" wrapText="1"/>
    </xf>
    <xf numFmtId="172" fontId="14" fillId="0" borderId="1" xfId="0" applyNumberFormat="1" applyFont="1" applyFill="1" applyBorder="1" applyAlignment="1">
      <alignment vertical="center" wrapText="1"/>
    </xf>
    <xf numFmtId="172" fontId="14" fillId="0" borderId="1" xfId="0" applyNumberFormat="1" applyFont="1" applyFill="1" applyBorder="1" applyAlignment="1">
      <alignment vertical="top" wrapText="1"/>
    </xf>
    <xf numFmtId="172" fontId="15" fillId="0" borderId="1" xfId="0" applyNumberFormat="1" applyFont="1" applyFill="1" applyBorder="1" applyAlignment="1">
      <alignment vertical="top" wrapText="1"/>
    </xf>
    <xf numFmtId="0" fontId="6" fillId="9" borderId="1" xfId="0" applyFont="1" applyFill="1" applyBorder="1" applyAlignment="1">
      <alignment horizontal="center" vertical="center"/>
    </xf>
    <xf numFmtId="172" fontId="14" fillId="9" borderId="1" xfId="0" applyNumberFormat="1" applyFont="1" applyFill="1" applyBorder="1" applyAlignment="1">
      <alignment vertical="top" wrapText="1"/>
    </xf>
    <xf numFmtId="172" fontId="6" fillId="9" borderId="1" xfId="0" applyNumberFormat="1" applyFont="1" applyFill="1" applyBorder="1" applyAlignment="1">
      <alignment vertical="center"/>
    </xf>
    <xf numFmtId="172" fontId="6" fillId="9" borderId="1" xfId="0" applyNumberFormat="1" applyFont="1" applyFill="1" applyBorder="1" applyAlignment="1">
      <alignment wrapText="1"/>
    </xf>
    <xf numFmtId="172" fontId="6" fillId="0" borderId="1" xfId="0" applyNumberFormat="1" applyFont="1" applyFill="1" applyBorder="1"/>
    <xf numFmtId="172" fontId="6" fillId="0" borderId="1" xfId="0" applyNumberFormat="1" applyFont="1" applyBorder="1" applyAlignment="1">
      <alignment vertical="center"/>
    </xf>
    <xf numFmtId="172" fontId="4" fillId="0" borderId="1" xfId="0" applyNumberFormat="1" applyFont="1" applyFill="1" applyBorder="1" applyAlignment="1">
      <alignment vertical="center"/>
    </xf>
    <xf numFmtId="172" fontId="4" fillId="0" borderId="1" xfId="0" applyNumberFormat="1" applyFont="1" applyBorder="1"/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/>
    <xf numFmtId="0" fontId="8" fillId="0" borderId="1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173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/>
    <xf numFmtId="2" fontId="8" fillId="0" borderId="1" xfId="0" applyNumberFormat="1" applyFont="1" applyFill="1" applyBorder="1" applyAlignment="1"/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0" fontId="7" fillId="0" borderId="1" xfId="0" applyFont="1" applyFill="1" applyBorder="1"/>
    <xf numFmtId="173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170" fontId="8" fillId="5" borderId="5" xfId="0" applyNumberFormat="1" applyFont="1" applyFill="1" applyBorder="1" applyAlignment="1">
      <alignment horizontal="center" vertical="center"/>
    </xf>
    <xf numFmtId="170" fontId="8" fillId="4" borderId="5" xfId="0" applyNumberFormat="1" applyFont="1" applyFill="1" applyBorder="1" applyAlignment="1">
      <alignment horizontal="center" vertical="center"/>
    </xf>
    <xf numFmtId="170" fontId="9" fillId="0" borderId="5" xfId="0" applyNumberFormat="1" applyFont="1" applyBorder="1" applyAlignment="1">
      <alignment horizontal="center" vertical="center"/>
    </xf>
    <xf numFmtId="170" fontId="9" fillId="5" borderId="5" xfId="0" applyNumberFormat="1" applyFont="1" applyFill="1" applyBorder="1" applyAlignment="1">
      <alignment horizontal="center" vertical="center"/>
    </xf>
    <xf numFmtId="170" fontId="9" fillId="4" borderId="5" xfId="0" applyNumberFormat="1" applyFont="1" applyFill="1" applyBorder="1" applyAlignment="1">
      <alignment horizontal="center" vertical="center"/>
    </xf>
    <xf numFmtId="170" fontId="9" fillId="6" borderId="5" xfId="0" applyNumberFormat="1" applyFont="1" applyFill="1" applyBorder="1" applyAlignment="1">
      <alignment horizontal="center" vertical="center"/>
    </xf>
    <xf numFmtId="170" fontId="9" fillId="0" borderId="5" xfId="0" applyNumberFormat="1" applyFont="1" applyBorder="1" applyAlignment="1">
      <alignment horizontal="center" vertical="center" wrapText="1"/>
    </xf>
    <xf numFmtId="170" fontId="13" fillId="3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72" fontId="15" fillId="0" borderId="5" xfId="0" applyNumberFormat="1" applyFont="1" applyFill="1" applyBorder="1" applyAlignment="1">
      <alignment horizontal="center" vertical="center" wrapText="1"/>
    </xf>
    <xf numFmtId="172" fontId="15" fillId="0" borderId="6" xfId="0" applyNumberFormat="1" applyFont="1" applyFill="1" applyBorder="1" applyAlignment="1">
      <alignment horizontal="center" vertical="center" wrapText="1"/>
    </xf>
    <xf numFmtId="172" fontId="15" fillId="0" borderId="7" xfId="0" applyNumberFormat="1" applyFont="1" applyFill="1" applyBorder="1" applyAlignment="1">
      <alignment horizontal="center" vertical="center" wrapText="1"/>
    </xf>
    <xf numFmtId="172" fontId="15" fillId="0" borderId="5" xfId="0" applyNumberFormat="1" applyFont="1" applyFill="1" applyBorder="1" applyAlignment="1">
      <alignment vertical="top" wrapText="1"/>
    </xf>
    <xf numFmtId="172" fontId="15" fillId="0" borderId="7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7" xfId="0" applyFont="1" applyBorder="1"/>
    <xf numFmtId="0" fontId="8" fillId="0" borderId="8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top" wrapText="1"/>
    </xf>
    <xf numFmtId="172" fontId="6" fillId="0" borderId="1" xfId="0" applyNumberFormat="1" applyFont="1" applyBorder="1" applyAlignment="1">
      <alignment horizontal="left" vertical="top" wrapText="1"/>
    </xf>
    <xf numFmtId="172" fontId="6" fillId="9" borderId="1" xfId="0" applyNumberFormat="1" applyFont="1" applyFill="1" applyBorder="1" applyAlignment="1">
      <alignment horizontal="center" wrapText="1"/>
    </xf>
    <xf numFmtId="172" fontId="6" fillId="9" borderId="5" xfId="0" applyNumberFormat="1" applyFont="1" applyFill="1" applyBorder="1" applyAlignment="1">
      <alignment horizontal="center" wrapText="1"/>
    </xf>
    <xf numFmtId="172" fontId="6" fillId="9" borderId="6" xfId="0" applyNumberFormat="1" applyFont="1" applyFill="1" applyBorder="1" applyAlignment="1">
      <alignment horizontal="center" wrapText="1"/>
    </xf>
    <xf numFmtId="172" fontId="6" fillId="9" borderId="7" xfId="0" applyNumberFormat="1" applyFont="1" applyFill="1" applyBorder="1" applyAlignment="1">
      <alignment horizontal="center" wrapText="1"/>
    </xf>
    <xf numFmtId="172" fontId="6" fillId="0" borderId="2" xfId="0" applyNumberFormat="1" applyFont="1" applyBorder="1" applyAlignment="1">
      <alignment horizontal="center" vertical="center" wrapText="1"/>
    </xf>
    <xf numFmtId="172" fontId="6" fillId="0" borderId="3" xfId="0" applyNumberFormat="1" applyFont="1" applyBorder="1" applyAlignment="1">
      <alignment horizontal="center" vertical="center"/>
    </xf>
    <xf numFmtId="172" fontId="14" fillId="9" borderId="14" xfId="0" applyNumberFormat="1" applyFont="1" applyFill="1" applyBorder="1" applyAlignment="1">
      <alignment horizontal="center" vertical="top" wrapText="1"/>
    </xf>
    <xf numFmtId="172" fontId="14" fillId="9" borderId="15" xfId="0" applyNumberFormat="1" applyFont="1" applyFill="1" applyBorder="1" applyAlignment="1">
      <alignment horizontal="center" vertical="top" wrapText="1"/>
    </xf>
    <xf numFmtId="172" fontId="14" fillId="9" borderId="18" xfId="0" applyNumberFormat="1" applyFont="1" applyFill="1" applyBorder="1" applyAlignment="1">
      <alignment horizontal="center" vertical="top" wrapText="1"/>
    </xf>
    <xf numFmtId="172" fontId="6" fillId="0" borderId="2" xfId="0" applyNumberFormat="1" applyFont="1" applyFill="1" applyBorder="1" applyAlignment="1">
      <alignment horizontal="center" vertical="top" wrapText="1"/>
    </xf>
    <xf numFmtId="172" fontId="6" fillId="0" borderId="3" xfId="0" applyNumberFormat="1" applyFont="1" applyFill="1" applyBorder="1" applyAlignment="1">
      <alignment horizontal="center" vertical="top" wrapText="1"/>
    </xf>
    <xf numFmtId="172" fontId="6" fillId="0" borderId="4" xfId="0" applyNumberFormat="1" applyFont="1" applyFill="1" applyBorder="1" applyAlignment="1">
      <alignment horizontal="center" vertical="top" wrapText="1"/>
    </xf>
    <xf numFmtId="172" fontId="14" fillId="9" borderId="5" xfId="0" applyNumberFormat="1" applyFont="1" applyFill="1" applyBorder="1" applyAlignment="1">
      <alignment horizontal="center" vertical="top" wrapText="1"/>
    </xf>
    <xf numFmtId="172" fontId="14" fillId="9" borderId="6" xfId="0" applyNumberFormat="1" applyFont="1" applyFill="1" applyBorder="1" applyAlignment="1">
      <alignment horizontal="center" vertical="top" wrapText="1"/>
    </xf>
    <xf numFmtId="172" fontId="14" fillId="9" borderId="7" xfId="0" applyNumberFormat="1" applyFont="1" applyFill="1" applyBorder="1" applyAlignment="1">
      <alignment horizontal="center" vertical="top" wrapText="1"/>
    </xf>
    <xf numFmtId="172" fontId="15" fillId="9" borderId="5" xfId="0" applyNumberFormat="1" applyFont="1" applyFill="1" applyBorder="1" applyAlignment="1">
      <alignment horizontal="center" vertical="top" wrapText="1"/>
    </xf>
    <xf numFmtId="172" fontId="15" fillId="9" borderId="6" xfId="0" applyNumberFormat="1" applyFont="1" applyFill="1" applyBorder="1" applyAlignment="1">
      <alignment horizontal="center" vertical="top" wrapText="1"/>
    </xf>
    <xf numFmtId="172" fontId="15" fillId="9" borderId="7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2" xfId="0" applyNumberFormat="1" applyFont="1" applyBorder="1"/>
    <xf numFmtId="49" fontId="6" fillId="0" borderId="3" xfId="0" applyNumberFormat="1" applyFont="1" applyBorder="1"/>
    <xf numFmtId="49" fontId="6" fillId="0" borderId="4" xfId="0" applyNumberFormat="1" applyFont="1" applyBorder="1"/>
    <xf numFmtId="164" fontId="4" fillId="0" borderId="2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6" fillId="0" borderId="2" xfId="0" applyFont="1" applyBorder="1"/>
    <xf numFmtId="0" fontId="6" fillId="0" borderId="4" xfId="0" applyFont="1" applyBorder="1"/>
    <xf numFmtId="0" fontId="6" fillId="0" borderId="3" xfId="0" applyFont="1" applyBorder="1"/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49" fontId="7" fillId="4" borderId="5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68" fontId="6" fillId="0" borderId="2" xfId="0" applyNumberFormat="1" applyFont="1" applyBorder="1" applyAlignment="1">
      <alignment horizontal="center" vertical="center" wrapText="1"/>
    </xf>
    <xf numFmtId="168" fontId="6" fillId="0" borderId="3" xfId="0" applyNumberFormat="1" applyFont="1" applyBorder="1" applyAlignment="1">
      <alignment horizontal="center" vertical="center" wrapText="1"/>
    </xf>
    <xf numFmtId="168" fontId="6" fillId="0" borderId="4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4">
    <cellStyle name="Денежный" xfId="3" builtinId="4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54"/>
  <sheetViews>
    <sheetView tabSelected="1" view="pageBreakPreview" zoomScale="35" zoomScaleNormal="80" zoomScaleSheetLayoutView="35" workbookViewId="0">
      <pane xSplit="1" ySplit="12" topLeftCell="B13" activePane="bottomRight" state="frozen"/>
      <selection pane="topRight" activeCell="B1" sqref="B1"/>
      <selection pane="bottomLeft" activeCell="A11" sqref="A11"/>
      <selection pane="bottomRight" activeCell="Z20" sqref="Z20"/>
    </sheetView>
  </sheetViews>
  <sheetFormatPr defaultRowHeight="15"/>
  <cols>
    <col min="1" max="1" width="10.85546875" bestFit="1" customWidth="1"/>
    <col min="2" max="2" width="85" customWidth="1"/>
    <col min="3" max="3" width="19.42578125" customWidth="1"/>
    <col min="4" max="4" width="16.7109375" customWidth="1"/>
    <col min="5" max="5" width="21.85546875" customWidth="1"/>
    <col min="6" max="6" width="19.28515625" customWidth="1"/>
    <col min="7" max="7" width="24.42578125" customWidth="1"/>
    <col min="8" max="8" width="29.140625" customWidth="1"/>
    <col min="9" max="9" width="20.28515625" customWidth="1"/>
    <col min="10" max="10" width="24.85546875" customWidth="1"/>
    <col min="11" max="11" width="16.85546875" customWidth="1"/>
    <col min="12" max="12" width="25.28515625" customWidth="1"/>
    <col min="13" max="13" width="19.28515625" customWidth="1"/>
    <col min="14" max="14" width="17.85546875" customWidth="1"/>
    <col min="15" max="15" width="23.140625" customWidth="1"/>
    <col min="16" max="16" width="19.28515625" customWidth="1"/>
    <col min="17" max="17" width="98.5703125" customWidth="1"/>
  </cols>
  <sheetData>
    <row r="1" spans="1:17" s="1" customFormat="1" ht="19.5">
      <c r="Q1" s="297"/>
    </row>
    <row r="2" spans="1:17" s="1" customFormat="1" ht="19.5">
      <c r="Q2" s="297"/>
    </row>
    <row r="3" spans="1:17" ht="19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83"/>
      <c r="O3" s="283"/>
      <c r="P3" s="283"/>
      <c r="Q3" s="297"/>
    </row>
    <row r="4" spans="1:17" ht="19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98"/>
    </row>
    <row r="5" spans="1:17" ht="22.5">
      <c r="A5" s="402" t="s">
        <v>39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</row>
    <row r="6" spans="1:17" ht="15.7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34.5" customHeight="1">
      <c r="A7" s="403" t="s">
        <v>0</v>
      </c>
      <c r="B7" s="399" t="s">
        <v>41</v>
      </c>
      <c r="C7" s="399" t="s">
        <v>1</v>
      </c>
      <c r="D7" s="360" t="s">
        <v>2</v>
      </c>
      <c r="E7" s="361"/>
      <c r="F7" s="361"/>
      <c r="G7" s="361"/>
      <c r="H7" s="361"/>
      <c r="I7" s="362"/>
      <c r="J7" s="360" t="s">
        <v>3</v>
      </c>
      <c r="K7" s="361"/>
      <c r="L7" s="361"/>
      <c r="M7" s="361"/>
      <c r="N7" s="361"/>
      <c r="O7" s="361"/>
      <c r="P7" s="362"/>
      <c r="Q7" s="399" t="s">
        <v>4</v>
      </c>
    </row>
    <row r="8" spans="1:17" ht="25.5" customHeight="1">
      <c r="A8" s="403"/>
      <c r="B8" s="400"/>
      <c r="C8" s="400"/>
      <c r="D8" s="399" t="s">
        <v>764</v>
      </c>
      <c r="E8" s="360" t="s">
        <v>5</v>
      </c>
      <c r="F8" s="361"/>
      <c r="G8" s="361"/>
      <c r="H8" s="362"/>
      <c r="I8" s="399" t="s">
        <v>766</v>
      </c>
      <c r="J8" s="399" t="s">
        <v>1</v>
      </c>
      <c r="K8" s="399" t="s">
        <v>764</v>
      </c>
      <c r="L8" s="360" t="s">
        <v>5</v>
      </c>
      <c r="M8" s="361"/>
      <c r="N8" s="361"/>
      <c r="O8" s="362"/>
      <c r="P8" s="399" t="s">
        <v>766</v>
      </c>
      <c r="Q8" s="400"/>
    </row>
    <row r="9" spans="1:17" ht="24" customHeight="1">
      <c r="A9" s="403"/>
      <c r="B9" s="400"/>
      <c r="C9" s="400"/>
      <c r="D9" s="400"/>
      <c r="E9" s="360" t="s">
        <v>6</v>
      </c>
      <c r="F9" s="361"/>
      <c r="G9" s="362"/>
      <c r="H9" s="399" t="s">
        <v>765</v>
      </c>
      <c r="I9" s="400"/>
      <c r="J9" s="400"/>
      <c r="K9" s="400"/>
      <c r="L9" s="360" t="s">
        <v>6</v>
      </c>
      <c r="M9" s="361"/>
      <c r="N9" s="362"/>
      <c r="O9" s="399" t="s">
        <v>765</v>
      </c>
      <c r="P9" s="400"/>
      <c r="Q9" s="400"/>
    </row>
    <row r="10" spans="1:17" ht="19.5">
      <c r="A10" s="403"/>
      <c r="B10" s="400"/>
      <c r="C10" s="400"/>
      <c r="D10" s="400"/>
      <c r="E10" s="399" t="s">
        <v>7</v>
      </c>
      <c r="F10" s="360" t="s">
        <v>8</v>
      </c>
      <c r="G10" s="362"/>
      <c r="H10" s="400"/>
      <c r="I10" s="400"/>
      <c r="J10" s="400"/>
      <c r="K10" s="400"/>
      <c r="L10" s="399" t="s">
        <v>7</v>
      </c>
      <c r="M10" s="360" t="s">
        <v>8</v>
      </c>
      <c r="N10" s="362"/>
      <c r="O10" s="400"/>
      <c r="P10" s="400"/>
      <c r="Q10" s="400"/>
    </row>
    <row r="11" spans="1:17" ht="74.650000000000006" customHeight="1">
      <c r="A11" s="403"/>
      <c r="B11" s="401"/>
      <c r="C11" s="401"/>
      <c r="D11" s="401"/>
      <c r="E11" s="401"/>
      <c r="F11" s="3" t="s">
        <v>9</v>
      </c>
      <c r="G11" s="3" t="s">
        <v>10</v>
      </c>
      <c r="H11" s="401"/>
      <c r="I11" s="401"/>
      <c r="J11" s="401"/>
      <c r="K11" s="401"/>
      <c r="L11" s="401"/>
      <c r="M11" s="3" t="s">
        <v>9</v>
      </c>
      <c r="N11" s="3" t="s">
        <v>10</v>
      </c>
      <c r="O11" s="401"/>
      <c r="P11" s="401"/>
      <c r="Q11" s="401"/>
    </row>
    <row r="12" spans="1:17" ht="19.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 t="s">
        <v>11</v>
      </c>
      <c r="N12" s="3" t="s">
        <v>12</v>
      </c>
      <c r="O12" s="3" t="s">
        <v>13</v>
      </c>
      <c r="P12" s="3" t="s">
        <v>14</v>
      </c>
      <c r="Q12" s="3" t="s">
        <v>15</v>
      </c>
    </row>
    <row r="13" spans="1:17" s="1" customFormat="1" ht="37.35" customHeight="1">
      <c r="A13" s="3" t="s">
        <v>40</v>
      </c>
      <c r="B13" s="360" t="s">
        <v>807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5"/>
      <c r="Q13" s="4"/>
    </row>
    <row r="14" spans="1:17" s="1" customFormat="1" ht="19.5">
      <c r="A14" s="370" t="s">
        <v>138</v>
      </c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2"/>
    </row>
    <row r="15" spans="1:17" s="1" customFormat="1" ht="19.5">
      <c r="A15" s="370" t="s">
        <v>139</v>
      </c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2"/>
    </row>
    <row r="16" spans="1:17" s="1" customFormat="1" ht="120.4" customHeight="1">
      <c r="A16" s="4" t="s">
        <v>114</v>
      </c>
      <c r="B16" s="4" t="s">
        <v>113</v>
      </c>
      <c r="C16" s="5" t="str">
        <f>H16</f>
        <v>1634,0087</v>
      </c>
      <c r="D16" s="6">
        <v>0</v>
      </c>
      <c r="E16" s="6">
        <v>0</v>
      </c>
      <c r="F16" s="6">
        <v>0</v>
      </c>
      <c r="G16" s="6">
        <v>0</v>
      </c>
      <c r="H16" s="6" t="s">
        <v>709</v>
      </c>
      <c r="I16" s="6">
        <v>0</v>
      </c>
      <c r="J16" s="5" t="str">
        <f>O16</f>
        <v>1634,0087</v>
      </c>
      <c r="K16" s="6">
        <v>0</v>
      </c>
      <c r="L16" s="6">
        <v>0</v>
      </c>
      <c r="M16" s="6">
        <v>0</v>
      </c>
      <c r="N16" s="6">
        <v>0</v>
      </c>
      <c r="O16" s="6" t="s">
        <v>709</v>
      </c>
      <c r="P16" s="6">
        <v>0</v>
      </c>
      <c r="Q16" s="7" t="s">
        <v>115</v>
      </c>
    </row>
    <row r="17" spans="1:17" s="1" customFormat="1" ht="131.25" customHeight="1">
      <c r="A17" s="4" t="s">
        <v>117</v>
      </c>
      <c r="B17" s="4" t="s">
        <v>116</v>
      </c>
      <c r="C17" s="5" t="s">
        <v>118</v>
      </c>
      <c r="D17" s="6">
        <v>0</v>
      </c>
      <c r="E17" s="6">
        <v>0</v>
      </c>
      <c r="F17" s="6">
        <v>0</v>
      </c>
      <c r="G17" s="6">
        <v>0</v>
      </c>
      <c r="H17" s="6" t="s">
        <v>118</v>
      </c>
      <c r="I17" s="6">
        <v>0</v>
      </c>
      <c r="J17" s="5" t="s">
        <v>118</v>
      </c>
      <c r="K17" s="6">
        <v>0</v>
      </c>
      <c r="L17" s="6">
        <v>0</v>
      </c>
      <c r="M17" s="6">
        <v>0</v>
      </c>
      <c r="N17" s="6">
        <v>0</v>
      </c>
      <c r="O17" s="6" t="s">
        <v>118</v>
      </c>
      <c r="P17" s="6">
        <v>0</v>
      </c>
      <c r="Q17" s="4" t="s">
        <v>17</v>
      </c>
    </row>
    <row r="18" spans="1:17" s="1" customFormat="1" ht="30.75" customHeight="1">
      <c r="A18" s="4" t="s">
        <v>120</v>
      </c>
      <c r="B18" s="4" t="s">
        <v>119</v>
      </c>
      <c r="C18" s="5" t="s">
        <v>118</v>
      </c>
      <c r="D18" s="6">
        <v>0</v>
      </c>
      <c r="E18" s="6">
        <v>0</v>
      </c>
      <c r="F18" s="6">
        <v>0</v>
      </c>
      <c r="G18" s="6">
        <v>0</v>
      </c>
      <c r="H18" s="6" t="s">
        <v>118</v>
      </c>
      <c r="I18" s="6">
        <v>0</v>
      </c>
      <c r="J18" s="5" t="s">
        <v>118</v>
      </c>
      <c r="K18" s="6">
        <v>0</v>
      </c>
      <c r="L18" s="6">
        <v>0</v>
      </c>
      <c r="M18" s="6">
        <v>0</v>
      </c>
      <c r="N18" s="6">
        <v>0</v>
      </c>
      <c r="O18" s="6" t="s">
        <v>118</v>
      </c>
      <c r="P18" s="6">
        <v>0</v>
      </c>
      <c r="Q18" s="4" t="s">
        <v>17</v>
      </c>
    </row>
    <row r="19" spans="1:17" s="1" customFormat="1" ht="96.95" customHeight="1">
      <c r="A19" s="4" t="s">
        <v>121</v>
      </c>
      <c r="B19" s="4" t="s">
        <v>122</v>
      </c>
      <c r="C19" s="5" t="str">
        <f>H19</f>
        <v>53,90748</v>
      </c>
      <c r="D19" s="6">
        <v>0</v>
      </c>
      <c r="E19" s="6">
        <v>0</v>
      </c>
      <c r="F19" s="6">
        <v>0</v>
      </c>
      <c r="G19" s="6">
        <v>0</v>
      </c>
      <c r="H19" s="6" t="s">
        <v>710</v>
      </c>
      <c r="I19" s="6">
        <v>0</v>
      </c>
      <c r="J19" s="5" t="str">
        <f>O19</f>
        <v>53,90748</v>
      </c>
      <c r="K19" s="6">
        <v>0</v>
      </c>
      <c r="L19" s="6">
        <v>0</v>
      </c>
      <c r="M19" s="6">
        <v>0</v>
      </c>
      <c r="N19" s="6">
        <v>0</v>
      </c>
      <c r="O19" s="6" t="s">
        <v>710</v>
      </c>
      <c r="P19" s="6">
        <v>0</v>
      </c>
      <c r="Q19" s="4" t="s">
        <v>123</v>
      </c>
    </row>
    <row r="20" spans="1:17" s="1" customFormat="1" ht="129.6" customHeight="1">
      <c r="A20" s="4" t="s">
        <v>124</v>
      </c>
      <c r="B20" s="4" t="s">
        <v>125</v>
      </c>
      <c r="C20" s="5" t="str">
        <f>H20</f>
        <v>2692,31915</v>
      </c>
      <c r="D20" s="6">
        <v>0</v>
      </c>
      <c r="E20" s="6">
        <v>0</v>
      </c>
      <c r="F20" s="6">
        <v>0</v>
      </c>
      <c r="G20" s="6">
        <v>0</v>
      </c>
      <c r="H20" s="6" t="s">
        <v>711</v>
      </c>
      <c r="I20" s="6">
        <v>0</v>
      </c>
      <c r="J20" s="5" t="str">
        <f>O20</f>
        <v>2692,31915</v>
      </c>
      <c r="K20" s="6">
        <v>0</v>
      </c>
      <c r="L20" s="6">
        <v>0</v>
      </c>
      <c r="M20" s="6">
        <v>0</v>
      </c>
      <c r="N20" s="6">
        <v>0</v>
      </c>
      <c r="O20" s="6" t="s">
        <v>711</v>
      </c>
      <c r="P20" s="6">
        <v>0</v>
      </c>
      <c r="Q20" s="4" t="s">
        <v>126</v>
      </c>
    </row>
    <row r="21" spans="1:17" s="1" customFormat="1" ht="52.5" customHeight="1">
      <c r="A21" s="4" t="s">
        <v>127</v>
      </c>
      <c r="B21" s="4" t="s">
        <v>128</v>
      </c>
      <c r="C21" s="5" t="s">
        <v>118</v>
      </c>
      <c r="D21" s="6">
        <v>0</v>
      </c>
      <c r="E21" s="6">
        <v>0</v>
      </c>
      <c r="F21" s="6">
        <v>0</v>
      </c>
      <c r="G21" s="6">
        <v>0</v>
      </c>
      <c r="H21" s="6" t="s">
        <v>118</v>
      </c>
      <c r="I21" s="6">
        <v>0</v>
      </c>
      <c r="J21" s="5" t="s">
        <v>118</v>
      </c>
      <c r="K21" s="6">
        <v>0</v>
      </c>
      <c r="L21" s="6">
        <v>0</v>
      </c>
      <c r="M21" s="6">
        <v>0</v>
      </c>
      <c r="N21" s="6">
        <v>0</v>
      </c>
      <c r="O21" s="6" t="s">
        <v>118</v>
      </c>
      <c r="P21" s="6">
        <v>0</v>
      </c>
      <c r="Q21" s="4" t="s">
        <v>17</v>
      </c>
    </row>
    <row r="22" spans="1:17" s="1" customFormat="1" ht="29.25" customHeight="1">
      <c r="A22" s="4" t="s">
        <v>129</v>
      </c>
      <c r="B22" s="4" t="s">
        <v>130</v>
      </c>
      <c r="C22" s="5">
        <f>H22</f>
        <v>83.1</v>
      </c>
      <c r="D22" s="6">
        <v>0</v>
      </c>
      <c r="E22" s="6">
        <v>0</v>
      </c>
      <c r="F22" s="6">
        <v>0</v>
      </c>
      <c r="G22" s="6">
        <v>0</v>
      </c>
      <c r="H22" s="6">
        <v>83.1</v>
      </c>
      <c r="I22" s="6">
        <v>0</v>
      </c>
      <c r="J22" s="5">
        <f>O22</f>
        <v>83.1</v>
      </c>
      <c r="K22" s="6">
        <v>0</v>
      </c>
      <c r="L22" s="6">
        <v>0</v>
      </c>
      <c r="M22" s="6">
        <v>0</v>
      </c>
      <c r="N22" s="6">
        <v>0</v>
      </c>
      <c r="O22" s="6">
        <v>83.1</v>
      </c>
      <c r="P22" s="6">
        <v>0</v>
      </c>
      <c r="Q22" s="4" t="s">
        <v>133</v>
      </c>
    </row>
    <row r="23" spans="1:17" s="1" customFormat="1" ht="39" customHeight="1">
      <c r="A23" s="4" t="s">
        <v>131</v>
      </c>
      <c r="B23" s="4" t="s">
        <v>132</v>
      </c>
      <c r="C23" s="5" t="s">
        <v>118</v>
      </c>
      <c r="D23" s="6">
        <v>0</v>
      </c>
      <c r="E23" s="6">
        <v>0</v>
      </c>
      <c r="F23" s="6">
        <v>0</v>
      </c>
      <c r="G23" s="6">
        <v>0</v>
      </c>
      <c r="H23" s="6" t="s">
        <v>118</v>
      </c>
      <c r="I23" s="6">
        <v>0</v>
      </c>
      <c r="J23" s="5" t="s">
        <v>118</v>
      </c>
      <c r="K23" s="6">
        <v>0</v>
      </c>
      <c r="L23" s="6">
        <v>0</v>
      </c>
      <c r="M23" s="6">
        <v>0</v>
      </c>
      <c r="N23" s="6">
        <v>0</v>
      </c>
      <c r="O23" s="6" t="s">
        <v>118</v>
      </c>
      <c r="P23" s="6">
        <v>0</v>
      </c>
      <c r="Q23" s="4" t="s">
        <v>17</v>
      </c>
    </row>
    <row r="24" spans="1:17" s="1" customFormat="1" ht="87.75" customHeight="1">
      <c r="A24" s="4" t="s">
        <v>135</v>
      </c>
      <c r="B24" s="4" t="s">
        <v>134</v>
      </c>
      <c r="C24" s="5" t="s">
        <v>118</v>
      </c>
      <c r="D24" s="6">
        <v>0</v>
      </c>
      <c r="E24" s="6">
        <v>0</v>
      </c>
      <c r="F24" s="6">
        <v>0</v>
      </c>
      <c r="G24" s="6">
        <v>0</v>
      </c>
      <c r="H24" s="6" t="s">
        <v>118</v>
      </c>
      <c r="I24" s="6">
        <v>0</v>
      </c>
      <c r="J24" s="5" t="s">
        <v>118</v>
      </c>
      <c r="K24" s="6">
        <v>0</v>
      </c>
      <c r="L24" s="6">
        <v>0</v>
      </c>
      <c r="M24" s="6">
        <v>0</v>
      </c>
      <c r="N24" s="6">
        <v>0</v>
      </c>
      <c r="O24" s="6" t="s">
        <v>118</v>
      </c>
      <c r="P24" s="6">
        <v>0</v>
      </c>
      <c r="Q24" s="4" t="s">
        <v>17</v>
      </c>
    </row>
    <row r="25" spans="1:17" s="1" customFormat="1" ht="110.65" customHeight="1">
      <c r="A25" s="4" t="s">
        <v>136</v>
      </c>
      <c r="B25" s="4" t="s">
        <v>137</v>
      </c>
      <c r="C25" s="5">
        <f t="shared" ref="C25:C30" si="0">H25</f>
        <v>58</v>
      </c>
      <c r="D25" s="6">
        <v>0</v>
      </c>
      <c r="E25" s="6">
        <v>0</v>
      </c>
      <c r="F25" s="6">
        <v>0</v>
      </c>
      <c r="G25" s="6">
        <v>0</v>
      </c>
      <c r="H25" s="6">
        <v>58</v>
      </c>
      <c r="I25" s="6">
        <v>0</v>
      </c>
      <c r="J25" s="5">
        <f t="shared" ref="J25:J30" si="1">O25</f>
        <v>58</v>
      </c>
      <c r="K25" s="6">
        <v>0</v>
      </c>
      <c r="L25" s="6">
        <v>0</v>
      </c>
      <c r="M25" s="6">
        <v>0</v>
      </c>
      <c r="N25" s="6">
        <v>0</v>
      </c>
      <c r="O25" s="6">
        <v>58</v>
      </c>
      <c r="P25" s="6">
        <v>0</v>
      </c>
      <c r="Q25" s="4" t="s">
        <v>142</v>
      </c>
    </row>
    <row r="26" spans="1:17" s="1" customFormat="1" ht="58.9" customHeight="1">
      <c r="A26" s="4" t="s">
        <v>140</v>
      </c>
      <c r="B26" s="4" t="s">
        <v>141</v>
      </c>
      <c r="C26" s="8">
        <f t="shared" si="0"/>
        <v>1140.90796</v>
      </c>
      <c r="D26" s="6">
        <v>0</v>
      </c>
      <c r="E26" s="6">
        <v>0</v>
      </c>
      <c r="F26" s="6">
        <v>0</v>
      </c>
      <c r="G26" s="6">
        <v>0</v>
      </c>
      <c r="H26" s="9">
        <v>1140.90796</v>
      </c>
      <c r="I26" s="6">
        <v>0</v>
      </c>
      <c r="J26" s="8">
        <f t="shared" si="1"/>
        <v>1140.90796</v>
      </c>
      <c r="K26" s="6">
        <v>0</v>
      </c>
      <c r="L26" s="6">
        <v>0</v>
      </c>
      <c r="M26" s="6">
        <v>0</v>
      </c>
      <c r="N26" s="6">
        <v>0</v>
      </c>
      <c r="O26" s="9">
        <v>1140.90796</v>
      </c>
      <c r="P26" s="6">
        <v>0</v>
      </c>
      <c r="Q26" s="4" t="s">
        <v>143</v>
      </c>
    </row>
    <row r="27" spans="1:17" s="1" customFormat="1" ht="57" customHeight="1">
      <c r="A27" s="4" t="s">
        <v>145</v>
      </c>
      <c r="B27" s="4" t="s">
        <v>144</v>
      </c>
      <c r="C27" s="8">
        <f t="shared" si="0"/>
        <v>790.73436000000004</v>
      </c>
      <c r="D27" s="6">
        <v>0</v>
      </c>
      <c r="E27" s="6">
        <v>0</v>
      </c>
      <c r="F27" s="6">
        <v>0</v>
      </c>
      <c r="G27" s="6">
        <v>0</v>
      </c>
      <c r="H27" s="9">
        <v>790.73436000000004</v>
      </c>
      <c r="I27" s="6">
        <v>0</v>
      </c>
      <c r="J27" s="8">
        <f t="shared" si="1"/>
        <v>790.73436000000004</v>
      </c>
      <c r="K27" s="6">
        <v>0</v>
      </c>
      <c r="L27" s="6">
        <v>0</v>
      </c>
      <c r="M27" s="6">
        <v>0</v>
      </c>
      <c r="N27" s="6">
        <v>0</v>
      </c>
      <c r="O27" s="9">
        <v>790.73436000000004</v>
      </c>
      <c r="P27" s="6">
        <v>0</v>
      </c>
      <c r="Q27" s="4" t="s">
        <v>143</v>
      </c>
    </row>
    <row r="28" spans="1:17" s="1" customFormat="1" ht="70.150000000000006" customHeight="1">
      <c r="A28" s="4" t="s">
        <v>146</v>
      </c>
      <c r="B28" s="4" t="s">
        <v>147</v>
      </c>
      <c r="C28" s="8">
        <f t="shared" si="0"/>
        <v>4579.7079100000001</v>
      </c>
      <c r="D28" s="6">
        <v>0</v>
      </c>
      <c r="E28" s="6">
        <v>0</v>
      </c>
      <c r="F28" s="6">
        <v>0</v>
      </c>
      <c r="G28" s="6">
        <v>0</v>
      </c>
      <c r="H28" s="9">
        <v>4579.7079100000001</v>
      </c>
      <c r="I28" s="6">
        <v>0</v>
      </c>
      <c r="J28" s="8">
        <f t="shared" si="1"/>
        <v>4579.7079100000001</v>
      </c>
      <c r="K28" s="6">
        <v>0</v>
      </c>
      <c r="L28" s="6">
        <v>0</v>
      </c>
      <c r="M28" s="6">
        <v>0</v>
      </c>
      <c r="N28" s="6">
        <v>0</v>
      </c>
      <c r="O28" s="9">
        <v>4579.7079100000001</v>
      </c>
      <c r="P28" s="6">
        <v>0</v>
      </c>
      <c r="Q28" s="4" t="s">
        <v>143</v>
      </c>
    </row>
    <row r="29" spans="1:17" s="1" customFormat="1" ht="55.7" customHeight="1">
      <c r="A29" s="4" t="s">
        <v>148</v>
      </c>
      <c r="B29" s="4" t="s">
        <v>149</v>
      </c>
      <c r="C29" s="8">
        <f t="shared" si="0"/>
        <v>44284.755120000002</v>
      </c>
      <c r="D29" s="6">
        <v>0</v>
      </c>
      <c r="E29" s="6">
        <v>0</v>
      </c>
      <c r="F29" s="6">
        <v>0</v>
      </c>
      <c r="G29" s="6">
        <v>0</v>
      </c>
      <c r="H29" s="9">
        <v>44284.755120000002</v>
      </c>
      <c r="I29" s="6">
        <v>0</v>
      </c>
      <c r="J29" s="8">
        <f t="shared" si="1"/>
        <v>44259.692770000001</v>
      </c>
      <c r="K29" s="6">
        <v>0</v>
      </c>
      <c r="L29" s="6">
        <v>0</v>
      </c>
      <c r="M29" s="6">
        <v>0</v>
      </c>
      <c r="N29" s="6">
        <v>0</v>
      </c>
      <c r="O29" s="9">
        <v>44259.692770000001</v>
      </c>
      <c r="P29" s="6">
        <v>0</v>
      </c>
      <c r="Q29" s="4" t="s">
        <v>143</v>
      </c>
    </row>
    <row r="30" spans="1:17" s="1" customFormat="1" ht="70.5" customHeight="1">
      <c r="A30" s="4" t="s">
        <v>151</v>
      </c>
      <c r="B30" s="4" t="s">
        <v>150</v>
      </c>
      <c r="C30" s="10">
        <f t="shared" si="0"/>
        <v>1049</v>
      </c>
      <c r="D30" s="6">
        <v>0</v>
      </c>
      <c r="E30" s="6">
        <v>0</v>
      </c>
      <c r="F30" s="6">
        <v>0</v>
      </c>
      <c r="G30" s="6">
        <v>0</v>
      </c>
      <c r="H30" s="11">
        <v>1049</v>
      </c>
      <c r="I30" s="6">
        <v>0</v>
      </c>
      <c r="J30" s="10">
        <f t="shared" si="1"/>
        <v>1049</v>
      </c>
      <c r="K30" s="6">
        <v>0</v>
      </c>
      <c r="L30" s="6">
        <v>0</v>
      </c>
      <c r="M30" s="6">
        <v>0</v>
      </c>
      <c r="N30" s="6">
        <v>0</v>
      </c>
      <c r="O30" s="11">
        <v>1049</v>
      </c>
      <c r="P30" s="6">
        <v>0</v>
      </c>
      <c r="Q30" s="4" t="s">
        <v>143</v>
      </c>
    </row>
    <row r="31" spans="1:17" s="1" customFormat="1" ht="61.5" customHeight="1">
      <c r="A31" s="4" t="s">
        <v>152</v>
      </c>
      <c r="B31" s="4" t="s">
        <v>150</v>
      </c>
      <c r="C31" s="10">
        <f>E31+H31</f>
        <v>3449.9737800000003</v>
      </c>
      <c r="D31" s="6">
        <v>0</v>
      </c>
      <c r="E31" s="11">
        <v>2466.4</v>
      </c>
      <c r="F31" s="6">
        <v>0</v>
      </c>
      <c r="G31" s="11">
        <v>2466.4</v>
      </c>
      <c r="H31" s="11">
        <v>983.57378000000006</v>
      </c>
      <c r="I31" s="6">
        <v>0</v>
      </c>
      <c r="J31" s="10">
        <f>L31+O31</f>
        <v>3449.6200800000001</v>
      </c>
      <c r="K31" s="6">
        <v>0</v>
      </c>
      <c r="L31" s="11">
        <v>2466.4</v>
      </c>
      <c r="M31" s="6">
        <v>0</v>
      </c>
      <c r="N31" s="11">
        <v>2466.4</v>
      </c>
      <c r="O31" s="11">
        <v>983.22008000000005</v>
      </c>
      <c r="P31" s="6">
        <v>0</v>
      </c>
      <c r="Q31" s="4" t="s">
        <v>143</v>
      </c>
    </row>
    <row r="32" spans="1:17" s="1" customFormat="1" ht="28.9" customHeight="1">
      <c r="A32" s="360" t="s">
        <v>156</v>
      </c>
      <c r="B32" s="362"/>
      <c r="C32" s="8">
        <f t="shared" ref="C32:O32" si="2">C16+C17+C18+C19+C20+C21+C22+C23+C24+C25+C26+C27+C28+C29+C30+C31</f>
        <v>59816.41446</v>
      </c>
      <c r="D32" s="9">
        <f t="shared" si="2"/>
        <v>0</v>
      </c>
      <c r="E32" s="8">
        <f t="shared" si="2"/>
        <v>2466.4</v>
      </c>
      <c r="F32" s="9">
        <f t="shared" si="2"/>
        <v>0</v>
      </c>
      <c r="G32" s="9">
        <f t="shared" si="2"/>
        <v>2466.4</v>
      </c>
      <c r="H32" s="9">
        <f t="shared" si="2"/>
        <v>57350.014459999999</v>
      </c>
      <c r="I32" s="6">
        <v>0</v>
      </c>
      <c r="J32" s="8">
        <f t="shared" si="2"/>
        <v>59790.998410000007</v>
      </c>
      <c r="K32" s="9">
        <f t="shared" si="2"/>
        <v>0</v>
      </c>
      <c r="L32" s="8">
        <f t="shared" si="2"/>
        <v>2466.4</v>
      </c>
      <c r="M32" s="9">
        <f t="shared" si="2"/>
        <v>0</v>
      </c>
      <c r="N32" s="9">
        <f t="shared" si="2"/>
        <v>2466.4</v>
      </c>
      <c r="O32" s="9">
        <f t="shared" si="2"/>
        <v>57324.598410000006</v>
      </c>
      <c r="P32" s="6">
        <v>0</v>
      </c>
      <c r="Q32" s="4"/>
    </row>
    <row r="33" spans="1:17" s="1" customFormat="1" ht="38.65" customHeight="1">
      <c r="A33" s="4" t="s">
        <v>42</v>
      </c>
      <c r="B33" s="360" t="s">
        <v>767</v>
      </c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2"/>
      <c r="Q33" s="4"/>
    </row>
    <row r="34" spans="1:17" s="1" customFormat="1" ht="72.95" customHeight="1">
      <c r="A34" s="4" t="s">
        <v>153</v>
      </c>
      <c r="B34" s="4" t="s">
        <v>154</v>
      </c>
      <c r="C34" s="3" t="s">
        <v>155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4" t="s">
        <v>155</v>
      </c>
      <c r="J34" s="3" t="s">
        <v>118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4" t="s">
        <v>118</v>
      </c>
      <c r="Q34" s="4" t="s">
        <v>157</v>
      </c>
    </row>
    <row r="35" spans="1:17" s="1" customFormat="1" ht="26.25" customHeight="1">
      <c r="A35" s="360" t="s">
        <v>156</v>
      </c>
      <c r="B35" s="362"/>
      <c r="C35" s="3" t="s">
        <v>155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3" t="s">
        <v>155</v>
      </c>
      <c r="J35" s="3" t="s">
        <v>118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4" t="s">
        <v>118</v>
      </c>
      <c r="Q35" s="4"/>
    </row>
    <row r="36" spans="1:17" s="1" customFormat="1" ht="15" customHeight="1">
      <c r="A36" s="4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s="1" customFormat="1" ht="42.6" customHeight="1">
      <c r="A37" s="4" t="s">
        <v>43</v>
      </c>
      <c r="B37" s="360" t="s">
        <v>750</v>
      </c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2"/>
      <c r="Q37" s="4"/>
    </row>
    <row r="38" spans="1:17" s="1" customFormat="1" ht="39">
      <c r="A38" s="4" t="s">
        <v>75</v>
      </c>
      <c r="B38" s="3" t="s">
        <v>76</v>
      </c>
      <c r="C38" s="12">
        <f>C39</f>
        <v>1068.164</v>
      </c>
      <c r="D38" s="13" t="s">
        <v>17</v>
      </c>
      <c r="E38" s="13" t="s">
        <v>17</v>
      </c>
      <c r="F38" s="13" t="s">
        <v>17</v>
      </c>
      <c r="G38" s="13" t="s">
        <v>17</v>
      </c>
      <c r="H38" s="12">
        <f>H39</f>
        <v>1068.164</v>
      </c>
      <c r="I38" s="13" t="s">
        <v>17</v>
      </c>
      <c r="J38" s="12">
        <f>J39</f>
        <v>1068.164</v>
      </c>
      <c r="K38" s="13" t="s">
        <v>17</v>
      </c>
      <c r="L38" s="13" t="s">
        <v>17</v>
      </c>
      <c r="M38" s="13" t="s">
        <v>17</v>
      </c>
      <c r="N38" s="13" t="s">
        <v>17</v>
      </c>
      <c r="O38" s="12">
        <f>O39</f>
        <v>1068.164</v>
      </c>
      <c r="P38" s="13" t="s">
        <v>17</v>
      </c>
      <c r="Q38" s="4"/>
    </row>
    <row r="39" spans="1:17" s="1" customFormat="1" ht="409.6" customHeight="1">
      <c r="A39" s="4" t="s">
        <v>77</v>
      </c>
      <c r="B39" s="14" t="s">
        <v>78</v>
      </c>
      <c r="C39" s="15">
        <v>1068.164</v>
      </c>
      <c r="D39" s="15" t="s">
        <v>17</v>
      </c>
      <c r="E39" s="15" t="s">
        <v>17</v>
      </c>
      <c r="F39" s="15" t="s">
        <v>17</v>
      </c>
      <c r="G39" s="15" t="s">
        <v>17</v>
      </c>
      <c r="H39" s="15">
        <v>1068.164</v>
      </c>
      <c r="I39" s="16" t="s">
        <v>17</v>
      </c>
      <c r="J39" s="17">
        <v>1068.164</v>
      </c>
      <c r="K39" s="15" t="s">
        <v>17</v>
      </c>
      <c r="L39" s="15" t="s">
        <v>17</v>
      </c>
      <c r="M39" s="15" t="s">
        <v>17</v>
      </c>
      <c r="N39" s="15" t="s">
        <v>17</v>
      </c>
      <c r="O39" s="18">
        <v>1068.164</v>
      </c>
      <c r="P39" s="15" t="s">
        <v>17</v>
      </c>
      <c r="Q39" s="7" t="s">
        <v>806</v>
      </c>
    </row>
    <row r="40" spans="1:17" s="1" customFormat="1" ht="95.25" customHeight="1">
      <c r="A40" s="4" t="s">
        <v>79</v>
      </c>
      <c r="B40" s="19" t="s">
        <v>87</v>
      </c>
      <c r="C40" s="13">
        <f>C41+C42+C43</f>
        <v>38.370999999999995</v>
      </c>
      <c r="D40" s="20" t="s">
        <v>17</v>
      </c>
      <c r="E40" s="20" t="s">
        <v>17</v>
      </c>
      <c r="F40" s="20" t="s">
        <v>17</v>
      </c>
      <c r="G40" s="20" t="s">
        <v>17</v>
      </c>
      <c r="H40" s="20">
        <f>H41+H42+H43</f>
        <v>38.370999999999995</v>
      </c>
      <c r="I40" s="20" t="s">
        <v>17</v>
      </c>
      <c r="J40" s="21">
        <f>J41+J42+J43</f>
        <v>38.370999999999995</v>
      </c>
      <c r="K40" s="22" t="s">
        <v>17</v>
      </c>
      <c r="L40" s="22" t="s">
        <v>17</v>
      </c>
      <c r="M40" s="22" t="s">
        <v>17</v>
      </c>
      <c r="N40" s="22" t="s">
        <v>17</v>
      </c>
      <c r="O40" s="23">
        <f>O41+O42+O43</f>
        <v>38.370999999999995</v>
      </c>
      <c r="P40" s="20" t="s">
        <v>17</v>
      </c>
      <c r="Q40" s="406" t="s">
        <v>86</v>
      </c>
    </row>
    <row r="41" spans="1:17" s="1" customFormat="1" ht="64.5" customHeight="1">
      <c r="A41" s="4" t="s">
        <v>80</v>
      </c>
      <c r="B41" s="24" t="s">
        <v>81</v>
      </c>
      <c r="C41" s="25">
        <v>8.3309999999999995</v>
      </c>
      <c r="D41" s="26" t="s">
        <v>17</v>
      </c>
      <c r="E41" s="26" t="s">
        <v>17</v>
      </c>
      <c r="F41" s="26" t="s">
        <v>17</v>
      </c>
      <c r="G41" s="26" t="s">
        <v>17</v>
      </c>
      <c r="H41" s="25">
        <v>8.3309999999999995</v>
      </c>
      <c r="I41" s="25" t="s">
        <v>17</v>
      </c>
      <c r="J41" s="25">
        <v>8.3309999999999995</v>
      </c>
      <c r="K41" s="26" t="s">
        <v>17</v>
      </c>
      <c r="L41" s="26" t="s">
        <v>17</v>
      </c>
      <c r="M41" s="26" t="s">
        <v>17</v>
      </c>
      <c r="N41" s="26" t="s">
        <v>17</v>
      </c>
      <c r="O41" s="25">
        <v>8.3309999999999995</v>
      </c>
      <c r="P41" s="25" t="s">
        <v>17</v>
      </c>
      <c r="Q41" s="407"/>
    </row>
    <row r="42" spans="1:17" s="1" customFormat="1" ht="57" customHeight="1">
      <c r="A42" s="4" t="s">
        <v>82</v>
      </c>
      <c r="B42" s="24" t="s">
        <v>83</v>
      </c>
      <c r="C42" s="26">
        <v>10</v>
      </c>
      <c r="D42" s="26" t="s">
        <v>17</v>
      </c>
      <c r="E42" s="26" t="s">
        <v>17</v>
      </c>
      <c r="F42" s="26" t="s">
        <v>17</v>
      </c>
      <c r="G42" s="26" t="s">
        <v>17</v>
      </c>
      <c r="H42" s="26">
        <v>10</v>
      </c>
      <c r="I42" s="25" t="s">
        <v>17</v>
      </c>
      <c r="J42" s="26">
        <v>10</v>
      </c>
      <c r="K42" s="26" t="s">
        <v>17</v>
      </c>
      <c r="L42" s="26" t="s">
        <v>17</v>
      </c>
      <c r="M42" s="26" t="s">
        <v>17</v>
      </c>
      <c r="N42" s="26" t="s">
        <v>17</v>
      </c>
      <c r="O42" s="26">
        <v>10</v>
      </c>
      <c r="P42" s="25" t="s">
        <v>17</v>
      </c>
      <c r="Q42" s="407"/>
    </row>
    <row r="43" spans="1:17" s="1" customFormat="1" ht="94.35" customHeight="1">
      <c r="A43" s="4" t="s">
        <v>84</v>
      </c>
      <c r="B43" s="24" t="s">
        <v>85</v>
      </c>
      <c r="C43" s="26">
        <v>20.04</v>
      </c>
      <c r="D43" s="26" t="s">
        <v>17</v>
      </c>
      <c r="E43" s="26" t="s">
        <v>17</v>
      </c>
      <c r="F43" s="26" t="s">
        <v>17</v>
      </c>
      <c r="G43" s="26" t="s">
        <v>17</v>
      </c>
      <c r="H43" s="26">
        <v>20.04</v>
      </c>
      <c r="I43" s="25" t="s">
        <v>17</v>
      </c>
      <c r="J43" s="26">
        <v>20.04</v>
      </c>
      <c r="K43" s="26" t="s">
        <v>17</v>
      </c>
      <c r="L43" s="26" t="s">
        <v>17</v>
      </c>
      <c r="M43" s="26" t="s">
        <v>17</v>
      </c>
      <c r="N43" s="26" t="s">
        <v>17</v>
      </c>
      <c r="O43" s="26">
        <v>20.04</v>
      </c>
      <c r="P43" s="25" t="s">
        <v>17</v>
      </c>
      <c r="Q43" s="408"/>
    </row>
    <row r="44" spans="1:17" s="1" customFormat="1" ht="87" customHeight="1">
      <c r="A44" s="3" t="s">
        <v>88</v>
      </c>
      <c r="B44" s="3" t="s">
        <v>98</v>
      </c>
      <c r="C44" s="27">
        <f>C45+C46+C47+C48</f>
        <v>29.7</v>
      </c>
      <c r="D44" s="28" t="s">
        <v>17</v>
      </c>
      <c r="E44" s="28" t="s">
        <v>17</v>
      </c>
      <c r="F44" s="28" t="s">
        <v>17</v>
      </c>
      <c r="G44" s="28" t="s">
        <v>17</v>
      </c>
      <c r="H44" s="27">
        <f>H45+H46+H47+H48</f>
        <v>29.7</v>
      </c>
      <c r="I44" s="28" t="s">
        <v>17</v>
      </c>
      <c r="J44" s="29">
        <f>J45+J46+J47+J48</f>
        <v>29.7</v>
      </c>
      <c r="K44" s="28" t="s">
        <v>17</v>
      </c>
      <c r="L44" s="28" t="s">
        <v>17</v>
      </c>
      <c r="M44" s="28" t="s">
        <v>17</v>
      </c>
      <c r="N44" s="28" t="s">
        <v>17</v>
      </c>
      <c r="O44" s="30">
        <f>O45+O46+O47+O48</f>
        <v>29.7</v>
      </c>
      <c r="P44" s="31" t="s">
        <v>17</v>
      </c>
      <c r="Q44" s="406" t="s">
        <v>97</v>
      </c>
    </row>
    <row r="45" spans="1:17" s="1" customFormat="1" ht="84.75" customHeight="1">
      <c r="A45" s="4" t="s">
        <v>90</v>
      </c>
      <c r="B45" s="4" t="s">
        <v>89</v>
      </c>
      <c r="C45" s="15">
        <v>20</v>
      </c>
      <c r="D45" s="15" t="s">
        <v>17</v>
      </c>
      <c r="E45" s="15" t="s">
        <v>17</v>
      </c>
      <c r="F45" s="15" t="s">
        <v>17</v>
      </c>
      <c r="G45" s="15" t="s">
        <v>17</v>
      </c>
      <c r="H45" s="15">
        <v>20</v>
      </c>
      <c r="I45" s="16" t="s">
        <v>17</v>
      </c>
      <c r="J45" s="17">
        <v>20</v>
      </c>
      <c r="K45" s="32" t="s">
        <v>17</v>
      </c>
      <c r="L45" s="32" t="s">
        <v>17</v>
      </c>
      <c r="M45" s="33" t="s">
        <v>17</v>
      </c>
      <c r="N45" s="33" t="s">
        <v>17</v>
      </c>
      <c r="O45" s="18">
        <v>20</v>
      </c>
      <c r="P45" s="33" t="s">
        <v>17</v>
      </c>
      <c r="Q45" s="407"/>
    </row>
    <row r="46" spans="1:17" s="1" customFormat="1" ht="71.25" customHeight="1">
      <c r="A46" s="4" t="s">
        <v>91</v>
      </c>
      <c r="B46" s="4" t="s">
        <v>92</v>
      </c>
      <c r="C46" s="15">
        <v>5</v>
      </c>
      <c r="D46" s="15" t="s">
        <v>17</v>
      </c>
      <c r="E46" s="15" t="s">
        <v>17</v>
      </c>
      <c r="F46" s="15" t="s">
        <v>17</v>
      </c>
      <c r="G46" s="15" t="s">
        <v>17</v>
      </c>
      <c r="H46" s="15">
        <v>5</v>
      </c>
      <c r="I46" s="16" t="s">
        <v>17</v>
      </c>
      <c r="J46" s="17">
        <v>5</v>
      </c>
      <c r="K46" s="32" t="s">
        <v>17</v>
      </c>
      <c r="L46" s="32" t="s">
        <v>17</v>
      </c>
      <c r="M46" s="32" t="s">
        <v>17</v>
      </c>
      <c r="N46" s="32" t="s">
        <v>17</v>
      </c>
      <c r="O46" s="18">
        <v>5</v>
      </c>
      <c r="P46" s="33" t="s">
        <v>17</v>
      </c>
      <c r="Q46" s="407"/>
    </row>
    <row r="47" spans="1:17" s="1" customFormat="1" ht="63" customHeight="1">
      <c r="A47" s="4" t="s">
        <v>93</v>
      </c>
      <c r="B47" s="4" t="s">
        <v>94</v>
      </c>
      <c r="C47" s="15">
        <v>1.7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>
        <v>1.7</v>
      </c>
      <c r="I47" s="16" t="s">
        <v>17</v>
      </c>
      <c r="J47" s="17">
        <v>1.7</v>
      </c>
      <c r="K47" s="32" t="s">
        <v>17</v>
      </c>
      <c r="L47" s="32" t="s">
        <v>17</v>
      </c>
      <c r="M47" s="32" t="s">
        <v>17</v>
      </c>
      <c r="N47" s="32" t="s">
        <v>17</v>
      </c>
      <c r="O47" s="18">
        <v>1.7</v>
      </c>
      <c r="P47" s="33" t="s">
        <v>17</v>
      </c>
      <c r="Q47" s="407"/>
    </row>
    <row r="48" spans="1:17" s="1" customFormat="1" ht="260.64999999999998" customHeight="1">
      <c r="A48" s="4" t="s">
        <v>95</v>
      </c>
      <c r="B48" s="4" t="s">
        <v>96</v>
      </c>
      <c r="C48" s="15">
        <v>3</v>
      </c>
      <c r="D48" s="15" t="s">
        <v>17</v>
      </c>
      <c r="E48" s="15" t="s">
        <v>17</v>
      </c>
      <c r="F48" s="15" t="s">
        <v>17</v>
      </c>
      <c r="G48" s="15" t="s">
        <v>17</v>
      </c>
      <c r="H48" s="15">
        <v>3</v>
      </c>
      <c r="I48" s="16" t="s">
        <v>17</v>
      </c>
      <c r="J48" s="17">
        <v>3</v>
      </c>
      <c r="K48" s="32" t="s">
        <v>17</v>
      </c>
      <c r="L48" s="32" t="s">
        <v>17</v>
      </c>
      <c r="M48" s="32" t="s">
        <v>17</v>
      </c>
      <c r="N48" s="32" t="s">
        <v>17</v>
      </c>
      <c r="O48" s="18">
        <v>3</v>
      </c>
      <c r="P48" s="33" t="s">
        <v>17</v>
      </c>
      <c r="Q48" s="408"/>
    </row>
    <row r="49" spans="1:17" s="1" customFormat="1" ht="104.1" customHeight="1">
      <c r="A49" s="3" t="s">
        <v>99</v>
      </c>
      <c r="B49" s="3" t="s">
        <v>104</v>
      </c>
      <c r="C49" s="13">
        <f>C50+C51</f>
        <v>22.1</v>
      </c>
      <c r="D49" s="13" t="s">
        <v>17</v>
      </c>
      <c r="E49" s="13" t="s">
        <v>17</v>
      </c>
      <c r="F49" s="13" t="s">
        <v>17</v>
      </c>
      <c r="G49" s="13" t="s">
        <v>17</v>
      </c>
      <c r="H49" s="13">
        <f>H50+H51</f>
        <v>22.1</v>
      </c>
      <c r="I49" s="34" t="s">
        <v>17</v>
      </c>
      <c r="J49" s="21">
        <f>J50+J51</f>
        <v>22.1</v>
      </c>
      <c r="K49" s="35" t="s">
        <v>17</v>
      </c>
      <c r="L49" s="35" t="s">
        <v>17</v>
      </c>
      <c r="M49" s="35" t="s">
        <v>17</v>
      </c>
      <c r="N49" s="35" t="s">
        <v>17</v>
      </c>
      <c r="O49" s="23">
        <f>O50+O51</f>
        <v>22.1</v>
      </c>
      <c r="P49" s="36" t="s">
        <v>17</v>
      </c>
      <c r="Q49" s="406" t="s">
        <v>105</v>
      </c>
    </row>
    <row r="50" spans="1:17" s="1" customFormat="1" ht="108.6" customHeight="1">
      <c r="A50" s="4" t="s">
        <v>100</v>
      </c>
      <c r="B50" s="4" t="s">
        <v>101</v>
      </c>
      <c r="C50" s="15">
        <v>17.100000000000001</v>
      </c>
      <c r="D50" s="15" t="s">
        <v>17</v>
      </c>
      <c r="E50" s="15" t="s">
        <v>17</v>
      </c>
      <c r="F50" s="15" t="s">
        <v>17</v>
      </c>
      <c r="G50" s="15" t="s">
        <v>17</v>
      </c>
      <c r="H50" s="15">
        <v>17.100000000000001</v>
      </c>
      <c r="I50" s="16" t="s">
        <v>17</v>
      </c>
      <c r="J50" s="17">
        <v>17.100000000000001</v>
      </c>
      <c r="K50" s="32" t="s">
        <v>17</v>
      </c>
      <c r="L50" s="32" t="s">
        <v>17</v>
      </c>
      <c r="M50" s="32" t="s">
        <v>17</v>
      </c>
      <c r="N50" s="32" t="s">
        <v>17</v>
      </c>
      <c r="O50" s="18">
        <v>17.100000000000001</v>
      </c>
      <c r="P50" s="33" t="s">
        <v>17</v>
      </c>
      <c r="Q50" s="407"/>
    </row>
    <row r="51" spans="1:17" s="1" customFormat="1" ht="71.45" customHeight="1">
      <c r="A51" s="4" t="s">
        <v>102</v>
      </c>
      <c r="B51" s="4" t="s">
        <v>103</v>
      </c>
      <c r="C51" s="15">
        <v>5</v>
      </c>
      <c r="D51" s="15" t="s">
        <v>17</v>
      </c>
      <c r="E51" s="15" t="s">
        <v>17</v>
      </c>
      <c r="F51" s="15" t="s">
        <v>17</v>
      </c>
      <c r="G51" s="15" t="s">
        <v>17</v>
      </c>
      <c r="H51" s="15">
        <v>5</v>
      </c>
      <c r="I51" s="16" t="s">
        <v>17</v>
      </c>
      <c r="J51" s="17">
        <v>5</v>
      </c>
      <c r="K51" s="32" t="s">
        <v>17</v>
      </c>
      <c r="L51" s="32" t="s">
        <v>17</v>
      </c>
      <c r="M51" s="32" t="s">
        <v>17</v>
      </c>
      <c r="N51" s="32" t="s">
        <v>17</v>
      </c>
      <c r="O51" s="18">
        <v>5</v>
      </c>
      <c r="P51" s="33" t="s">
        <v>17</v>
      </c>
      <c r="Q51" s="408"/>
    </row>
    <row r="52" spans="1:17" s="1" customFormat="1" ht="70.7" customHeight="1">
      <c r="A52" s="3" t="s">
        <v>106</v>
      </c>
      <c r="B52" s="3" t="s">
        <v>107</v>
      </c>
      <c r="C52" s="37">
        <f>C53+C54</f>
        <v>7062.7757799999999</v>
      </c>
      <c r="D52" s="13" t="s">
        <v>17</v>
      </c>
      <c r="E52" s="13" t="s">
        <v>17</v>
      </c>
      <c r="F52" s="13" t="s">
        <v>17</v>
      </c>
      <c r="G52" s="13" t="s">
        <v>17</v>
      </c>
      <c r="H52" s="37">
        <f>H53+H54</f>
        <v>7062.7757799999999</v>
      </c>
      <c r="I52" s="34" t="s">
        <v>17</v>
      </c>
      <c r="J52" s="38">
        <f>J53+J54</f>
        <v>7062.7757799999999</v>
      </c>
      <c r="K52" s="35" t="s">
        <v>17</v>
      </c>
      <c r="L52" s="35" t="s">
        <v>17</v>
      </c>
      <c r="M52" s="35" t="s">
        <v>17</v>
      </c>
      <c r="N52" s="35" t="s">
        <v>17</v>
      </c>
      <c r="O52" s="39">
        <f>O53+O54</f>
        <v>7062.7757799999999</v>
      </c>
      <c r="P52" s="36" t="s">
        <v>17</v>
      </c>
      <c r="Q52" s="406" t="s">
        <v>112</v>
      </c>
    </row>
    <row r="53" spans="1:17" s="1" customFormat="1" ht="82.5" customHeight="1">
      <c r="A53" s="4" t="s">
        <v>108</v>
      </c>
      <c r="B53" s="4" t="s">
        <v>109</v>
      </c>
      <c r="C53" s="15">
        <v>5</v>
      </c>
      <c r="D53" s="15" t="s">
        <v>17</v>
      </c>
      <c r="E53" s="15" t="s">
        <v>17</v>
      </c>
      <c r="F53" s="15" t="s">
        <v>17</v>
      </c>
      <c r="G53" s="15" t="s">
        <v>17</v>
      </c>
      <c r="H53" s="15">
        <v>5</v>
      </c>
      <c r="I53" s="16" t="s">
        <v>17</v>
      </c>
      <c r="J53" s="17">
        <v>5</v>
      </c>
      <c r="K53" s="32" t="s">
        <v>17</v>
      </c>
      <c r="L53" s="32" t="s">
        <v>17</v>
      </c>
      <c r="M53" s="32" t="s">
        <v>17</v>
      </c>
      <c r="N53" s="32" t="s">
        <v>17</v>
      </c>
      <c r="O53" s="18">
        <v>5</v>
      </c>
      <c r="P53" s="33" t="s">
        <v>17</v>
      </c>
      <c r="Q53" s="407"/>
    </row>
    <row r="54" spans="1:17" s="1" customFormat="1" ht="82.5" customHeight="1">
      <c r="A54" s="4" t="s">
        <v>110</v>
      </c>
      <c r="B54" s="4" t="s">
        <v>111</v>
      </c>
      <c r="C54" s="40">
        <v>7057.7757799999999</v>
      </c>
      <c r="D54" s="15" t="s">
        <v>17</v>
      </c>
      <c r="E54" s="15" t="s">
        <v>17</v>
      </c>
      <c r="F54" s="15" t="s">
        <v>17</v>
      </c>
      <c r="G54" s="15" t="s">
        <v>17</v>
      </c>
      <c r="H54" s="40">
        <v>7057.7757799999999</v>
      </c>
      <c r="I54" s="16" t="s">
        <v>17</v>
      </c>
      <c r="J54" s="40">
        <v>7057.7757799999999</v>
      </c>
      <c r="K54" s="32" t="s">
        <v>17</v>
      </c>
      <c r="L54" s="32" t="s">
        <v>17</v>
      </c>
      <c r="M54" s="32" t="s">
        <v>17</v>
      </c>
      <c r="N54" s="32" t="s">
        <v>17</v>
      </c>
      <c r="O54" s="40">
        <v>7057.7757799999999</v>
      </c>
      <c r="P54" s="33" t="s">
        <v>17</v>
      </c>
      <c r="Q54" s="408"/>
    </row>
    <row r="55" spans="1:17" s="1" customFormat="1" ht="24.75" customHeight="1">
      <c r="A55" s="360" t="s">
        <v>156</v>
      </c>
      <c r="B55" s="362"/>
      <c r="C55" s="8">
        <f>C52+C49+C44+C40+C38</f>
        <v>8221.1107800000009</v>
      </c>
      <c r="D55" s="41" t="s">
        <v>17</v>
      </c>
      <c r="E55" s="41" t="s">
        <v>17</v>
      </c>
      <c r="F55" s="41" t="s">
        <v>17</v>
      </c>
      <c r="G55" s="41" t="s">
        <v>17</v>
      </c>
      <c r="H55" s="8">
        <f t="shared" ref="H55:O55" si="3">H52+H49+H44+H40+H38</f>
        <v>8221.1107800000009</v>
      </c>
      <c r="I55" s="41" t="s">
        <v>17</v>
      </c>
      <c r="J55" s="8">
        <f t="shared" si="3"/>
        <v>8221.1107800000009</v>
      </c>
      <c r="K55" s="41" t="s">
        <v>17</v>
      </c>
      <c r="L55" s="41" t="s">
        <v>17</v>
      </c>
      <c r="M55" s="41" t="s">
        <v>17</v>
      </c>
      <c r="N55" s="41" t="s">
        <v>17</v>
      </c>
      <c r="O55" s="8">
        <f t="shared" si="3"/>
        <v>8221.1107800000009</v>
      </c>
      <c r="P55" s="41" t="s">
        <v>17</v>
      </c>
      <c r="Q55" s="4"/>
    </row>
    <row r="56" spans="1:17" s="1" customFormat="1" ht="69.75" customHeight="1">
      <c r="A56" s="3" t="s">
        <v>44</v>
      </c>
      <c r="B56" s="403" t="s">
        <v>751</v>
      </c>
      <c r="C56" s="403"/>
      <c r="D56" s="403"/>
      <c r="E56" s="403"/>
      <c r="F56" s="403"/>
      <c r="G56" s="403"/>
      <c r="H56" s="403"/>
      <c r="I56" s="403"/>
      <c r="J56" s="403"/>
      <c r="K56" s="403"/>
      <c r="L56" s="403"/>
      <c r="M56" s="403"/>
      <c r="N56" s="403"/>
      <c r="O56" s="403"/>
      <c r="P56" s="403"/>
      <c r="Q56" s="409" t="s">
        <v>57</v>
      </c>
    </row>
    <row r="57" spans="1:17" s="1" customFormat="1" ht="89.65" customHeight="1">
      <c r="A57" s="4" t="s">
        <v>52</v>
      </c>
      <c r="B57" s="3" t="s">
        <v>45</v>
      </c>
      <c r="C57" s="42">
        <f t="shared" ref="C57" si="4">C58+C59+C60+C61</f>
        <v>599.54666999999995</v>
      </c>
      <c r="D57" s="43" t="s">
        <v>17</v>
      </c>
      <c r="E57" s="43" t="s">
        <v>17</v>
      </c>
      <c r="F57" s="43" t="s">
        <v>17</v>
      </c>
      <c r="G57" s="43" t="s">
        <v>17</v>
      </c>
      <c r="H57" s="42">
        <f t="shared" ref="H57" si="5">H58+H59+H60+H61</f>
        <v>599.54666999999995</v>
      </c>
      <c r="I57" s="44" t="s">
        <v>17</v>
      </c>
      <c r="J57" s="42">
        <f t="shared" ref="J57" si="6">J58+J59+J60+J61</f>
        <v>599.54666999999995</v>
      </c>
      <c r="K57" s="44" t="s">
        <v>17</v>
      </c>
      <c r="L57" s="44" t="s">
        <v>17</v>
      </c>
      <c r="M57" s="44" t="s">
        <v>17</v>
      </c>
      <c r="N57" s="44" t="s">
        <v>17</v>
      </c>
      <c r="O57" s="42">
        <f>O58+O59+O60+O61</f>
        <v>599.54666999999995</v>
      </c>
      <c r="P57" s="44" t="s">
        <v>17</v>
      </c>
      <c r="Q57" s="409"/>
    </row>
    <row r="58" spans="1:17" s="1" customFormat="1" ht="70.150000000000006" customHeight="1">
      <c r="A58" s="4" t="s">
        <v>53</v>
      </c>
      <c r="B58" s="4" t="s">
        <v>46</v>
      </c>
      <c r="C58" s="43">
        <v>15.002190000000001</v>
      </c>
      <c r="D58" s="43" t="s">
        <v>17</v>
      </c>
      <c r="E58" s="43" t="s">
        <v>17</v>
      </c>
      <c r="F58" s="43" t="s">
        <v>17</v>
      </c>
      <c r="G58" s="43" t="s">
        <v>17</v>
      </c>
      <c r="H58" s="43">
        <v>15.002190000000001</v>
      </c>
      <c r="I58" s="44" t="s">
        <v>17</v>
      </c>
      <c r="J58" s="43">
        <v>15.002190000000001</v>
      </c>
      <c r="K58" s="44" t="s">
        <v>17</v>
      </c>
      <c r="L58" s="44" t="s">
        <v>17</v>
      </c>
      <c r="M58" s="44" t="s">
        <v>17</v>
      </c>
      <c r="N58" s="44" t="s">
        <v>17</v>
      </c>
      <c r="O58" s="43">
        <v>15.002190000000001</v>
      </c>
      <c r="P58" s="44" t="s">
        <v>17</v>
      </c>
      <c r="Q58" s="409"/>
    </row>
    <row r="59" spans="1:17" s="1" customFormat="1" ht="45" customHeight="1">
      <c r="A59" s="4" t="s">
        <v>54</v>
      </c>
      <c r="B59" s="4" t="s">
        <v>47</v>
      </c>
      <c r="C59" s="43">
        <v>10.913930000000001</v>
      </c>
      <c r="D59" s="43" t="s">
        <v>17</v>
      </c>
      <c r="E59" s="43" t="s">
        <v>17</v>
      </c>
      <c r="F59" s="43" t="s">
        <v>17</v>
      </c>
      <c r="G59" s="43" t="s">
        <v>17</v>
      </c>
      <c r="H59" s="43">
        <v>10.913930000000001</v>
      </c>
      <c r="I59" s="44" t="s">
        <v>17</v>
      </c>
      <c r="J59" s="43">
        <v>10.913930000000001</v>
      </c>
      <c r="K59" s="44" t="s">
        <v>17</v>
      </c>
      <c r="L59" s="44" t="s">
        <v>17</v>
      </c>
      <c r="M59" s="44" t="s">
        <v>17</v>
      </c>
      <c r="N59" s="44" t="s">
        <v>17</v>
      </c>
      <c r="O59" s="43">
        <v>10.913930000000001</v>
      </c>
      <c r="P59" s="44" t="s">
        <v>17</v>
      </c>
      <c r="Q59" s="409"/>
    </row>
    <row r="60" spans="1:17" s="1" customFormat="1" ht="71.25" customHeight="1">
      <c r="A60" s="4" t="s">
        <v>55</v>
      </c>
      <c r="B60" s="4" t="s">
        <v>48</v>
      </c>
      <c r="C60" s="43">
        <v>531.70055000000002</v>
      </c>
      <c r="D60" s="44" t="s">
        <v>17</v>
      </c>
      <c r="E60" s="44" t="s">
        <v>17</v>
      </c>
      <c r="F60" s="44" t="s">
        <v>17</v>
      </c>
      <c r="G60" s="44" t="s">
        <v>17</v>
      </c>
      <c r="H60" s="43">
        <v>531.70055000000002</v>
      </c>
      <c r="I60" s="44" t="s">
        <v>17</v>
      </c>
      <c r="J60" s="43">
        <v>531.70055000000002</v>
      </c>
      <c r="K60" s="44" t="s">
        <v>17</v>
      </c>
      <c r="L60" s="44" t="s">
        <v>17</v>
      </c>
      <c r="M60" s="44" t="s">
        <v>17</v>
      </c>
      <c r="N60" s="44" t="s">
        <v>17</v>
      </c>
      <c r="O60" s="43">
        <v>531.70055000000002</v>
      </c>
      <c r="P60" s="44" t="s">
        <v>17</v>
      </c>
      <c r="Q60" s="409"/>
    </row>
    <row r="61" spans="1:17" s="1" customFormat="1" ht="54.95" customHeight="1">
      <c r="A61" s="4" t="s">
        <v>56</v>
      </c>
      <c r="B61" s="4" t="s">
        <v>49</v>
      </c>
      <c r="C61" s="45">
        <v>41.93</v>
      </c>
      <c r="D61" s="44" t="s">
        <v>17</v>
      </c>
      <c r="E61" s="44" t="s">
        <v>17</v>
      </c>
      <c r="F61" s="44" t="s">
        <v>17</v>
      </c>
      <c r="G61" s="44" t="s">
        <v>17</v>
      </c>
      <c r="H61" s="45">
        <v>41.93</v>
      </c>
      <c r="I61" s="44" t="s">
        <v>17</v>
      </c>
      <c r="J61" s="45">
        <v>41.93</v>
      </c>
      <c r="K61" s="44" t="s">
        <v>17</v>
      </c>
      <c r="L61" s="44" t="s">
        <v>17</v>
      </c>
      <c r="M61" s="44" t="s">
        <v>17</v>
      </c>
      <c r="N61" s="44" t="s">
        <v>17</v>
      </c>
      <c r="O61" s="45">
        <v>41.93</v>
      </c>
      <c r="P61" s="44" t="s">
        <v>17</v>
      </c>
      <c r="Q61" s="409"/>
    </row>
    <row r="62" spans="1:17" s="1" customFormat="1" ht="98.25" customHeight="1">
      <c r="A62" s="4" t="s">
        <v>58</v>
      </c>
      <c r="B62" s="46" t="s">
        <v>768</v>
      </c>
      <c r="C62" s="47">
        <f>C63+C64</f>
        <v>100.45332999999999</v>
      </c>
      <c r="D62" s="44" t="s">
        <v>17</v>
      </c>
      <c r="E62" s="44" t="s">
        <v>17</v>
      </c>
      <c r="F62" s="44" t="s">
        <v>17</v>
      </c>
      <c r="G62" s="44" t="s">
        <v>17</v>
      </c>
      <c r="H62" s="47">
        <f>H63+H64</f>
        <v>100.45332999999999</v>
      </c>
      <c r="I62" s="44" t="s">
        <v>17</v>
      </c>
      <c r="J62" s="47">
        <f>J63+J64</f>
        <v>100.45332999999999</v>
      </c>
      <c r="K62" s="44" t="s">
        <v>17</v>
      </c>
      <c r="L62" s="44" t="s">
        <v>17</v>
      </c>
      <c r="M62" s="44" t="s">
        <v>17</v>
      </c>
      <c r="N62" s="44" t="s">
        <v>17</v>
      </c>
      <c r="O62" s="47">
        <f>O63+O64</f>
        <v>100.45332999999999</v>
      </c>
      <c r="P62" s="44" t="s">
        <v>17</v>
      </c>
      <c r="Q62" s="409" t="s">
        <v>61</v>
      </c>
    </row>
    <row r="63" spans="1:17" s="1" customFormat="1" ht="60.75" customHeight="1">
      <c r="A63" s="4" t="s">
        <v>59</v>
      </c>
      <c r="B63" s="48" t="s">
        <v>50</v>
      </c>
      <c r="C63" s="49">
        <v>18.468330000000002</v>
      </c>
      <c r="D63" s="44" t="s">
        <v>17</v>
      </c>
      <c r="E63" s="44" t="s">
        <v>17</v>
      </c>
      <c r="F63" s="44" t="s">
        <v>17</v>
      </c>
      <c r="G63" s="44" t="s">
        <v>17</v>
      </c>
      <c r="H63" s="49">
        <v>18.468330000000002</v>
      </c>
      <c r="I63" s="44" t="s">
        <v>17</v>
      </c>
      <c r="J63" s="49">
        <v>18.468330000000002</v>
      </c>
      <c r="K63" s="44" t="s">
        <v>17</v>
      </c>
      <c r="L63" s="44" t="s">
        <v>17</v>
      </c>
      <c r="M63" s="44" t="s">
        <v>17</v>
      </c>
      <c r="N63" s="44" t="s">
        <v>17</v>
      </c>
      <c r="O63" s="49">
        <v>18.468330000000002</v>
      </c>
      <c r="P63" s="44" t="s">
        <v>17</v>
      </c>
      <c r="Q63" s="409"/>
    </row>
    <row r="64" spans="1:17" s="1" customFormat="1" ht="24" customHeight="1">
      <c r="A64" s="4" t="s">
        <v>60</v>
      </c>
      <c r="B64" s="48" t="s">
        <v>51</v>
      </c>
      <c r="C64" s="50">
        <v>81.984999999999999</v>
      </c>
      <c r="D64" s="44" t="s">
        <v>17</v>
      </c>
      <c r="E64" s="44" t="s">
        <v>17</v>
      </c>
      <c r="F64" s="44" t="s">
        <v>17</v>
      </c>
      <c r="G64" s="44" t="s">
        <v>17</v>
      </c>
      <c r="H64" s="50">
        <v>81.984999999999999</v>
      </c>
      <c r="I64" s="44" t="s">
        <v>17</v>
      </c>
      <c r="J64" s="50">
        <v>81.984999999999999</v>
      </c>
      <c r="K64" s="44" t="s">
        <v>17</v>
      </c>
      <c r="L64" s="44" t="s">
        <v>17</v>
      </c>
      <c r="M64" s="44" t="s">
        <v>17</v>
      </c>
      <c r="N64" s="44" t="s">
        <v>17</v>
      </c>
      <c r="O64" s="50">
        <v>81.984999999999999</v>
      </c>
      <c r="P64" s="44" t="s">
        <v>17</v>
      </c>
      <c r="Q64" s="409"/>
    </row>
    <row r="65" spans="1:17" s="1" customFormat="1" ht="19.5">
      <c r="A65" s="403" t="s">
        <v>156</v>
      </c>
      <c r="B65" s="403"/>
      <c r="C65" s="51">
        <f>C57+C62</f>
        <v>700</v>
      </c>
      <c r="D65" s="43" t="s">
        <v>17</v>
      </c>
      <c r="E65" s="43" t="s">
        <v>17</v>
      </c>
      <c r="F65" s="43" t="s">
        <v>17</v>
      </c>
      <c r="G65" s="43" t="s">
        <v>17</v>
      </c>
      <c r="H65" s="51">
        <f>H57+H62</f>
        <v>700</v>
      </c>
      <c r="I65" s="44" t="s">
        <v>17</v>
      </c>
      <c r="J65" s="51">
        <f>J57+J62</f>
        <v>700</v>
      </c>
      <c r="K65" s="44" t="s">
        <v>17</v>
      </c>
      <c r="L65" s="44" t="s">
        <v>17</v>
      </c>
      <c r="M65" s="44" t="s">
        <v>17</v>
      </c>
      <c r="N65" s="44" t="s">
        <v>17</v>
      </c>
      <c r="O65" s="51">
        <f>O57+O62</f>
        <v>700</v>
      </c>
      <c r="P65" s="44" t="s">
        <v>17</v>
      </c>
      <c r="Q65" s="48"/>
    </row>
    <row r="66" spans="1:17" s="1" customFormat="1" ht="48" customHeight="1">
      <c r="A66" s="3" t="s">
        <v>62</v>
      </c>
      <c r="B66" s="387" t="s">
        <v>769</v>
      </c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9"/>
      <c r="Q66" s="52"/>
    </row>
    <row r="67" spans="1:17" s="1" customFormat="1" ht="18.95" customHeight="1">
      <c r="A67" s="370" t="s">
        <v>63</v>
      </c>
      <c r="B67" s="371"/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2"/>
    </row>
    <row r="68" spans="1:17" ht="55.5" customHeight="1">
      <c r="A68" s="4" t="s">
        <v>64</v>
      </c>
      <c r="B68" s="4" t="s">
        <v>16</v>
      </c>
      <c r="C68" s="4" t="s">
        <v>17</v>
      </c>
      <c r="D68" s="4" t="s">
        <v>17</v>
      </c>
      <c r="E68" s="4" t="s">
        <v>17</v>
      </c>
      <c r="F68" s="4" t="s">
        <v>17</v>
      </c>
      <c r="G68" s="4" t="s">
        <v>17</v>
      </c>
      <c r="H68" s="4" t="s">
        <v>17</v>
      </c>
      <c r="I68" s="4" t="s">
        <v>17</v>
      </c>
      <c r="J68" s="4" t="s">
        <v>17</v>
      </c>
      <c r="K68" s="4" t="s">
        <v>17</v>
      </c>
      <c r="L68" s="4" t="s">
        <v>17</v>
      </c>
      <c r="M68" s="4" t="s">
        <v>17</v>
      </c>
      <c r="N68" s="4" t="s">
        <v>17</v>
      </c>
      <c r="O68" s="4" t="s">
        <v>17</v>
      </c>
      <c r="P68" s="4" t="s">
        <v>17</v>
      </c>
      <c r="Q68" s="9"/>
    </row>
    <row r="69" spans="1:17" ht="65.25" customHeight="1">
      <c r="A69" s="4" t="s">
        <v>65</v>
      </c>
      <c r="B69" s="4" t="s">
        <v>18</v>
      </c>
      <c r="C69" s="9" t="s">
        <v>19</v>
      </c>
      <c r="D69" s="4" t="s">
        <v>17</v>
      </c>
      <c r="E69" s="4" t="s">
        <v>17</v>
      </c>
      <c r="F69" s="4" t="s">
        <v>17</v>
      </c>
      <c r="G69" s="4" t="s">
        <v>17</v>
      </c>
      <c r="H69" s="9" t="s">
        <v>19</v>
      </c>
      <c r="I69" s="9" t="s">
        <v>17</v>
      </c>
      <c r="J69" s="9">
        <v>94.453519999999997</v>
      </c>
      <c r="K69" s="4" t="s">
        <v>17</v>
      </c>
      <c r="L69" s="4" t="s">
        <v>17</v>
      </c>
      <c r="M69" s="4" t="s">
        <v>17</v>
      </c>
      <c r="N69" s="4" t="s">
        <v>17</v>
      </c>
      <c r="O69" s="9">
        <v>94.453519999999997</v>
      </c>
      <c r="P69" s="9" t="s">
        <v>17</v>
      </c>
      <c r="Q69" s="9" t="s">
        <v>20</v>
      </c>
    </row>
    <row r="70" spans="1:17" ht="102.75" customHeight="1">
      <c r="A70" s="4" t="s">
        <v>66</v>
      </c>
      <c r="B70" s="4" t="s">
        <v>21</v>
      </c>
      <c r="C70" s="9" t="s">
        <v>22</v>
      </c>
      <c r="D70" s="4" t="s">
        <v>17</v>
      </c>
      <c r="E70" s="4" t="s">
        <v>17</v>
      </c>
      <c r="F70" s="4" t="s">
        <v>17</v>
      </c>
      <c r="G70" s="4" t="s">
        <v>17</v>
      </c>
      <c r="H70" s="9" t="s">
        <v>22</v>
      </c>
      <c r="I70" s="9" t="s">
        <v>17</v>
      </c>
      <c r="J70" s="9">
        <v>108</v>
      </c>
      <c r="K70" s="4" t="s">
        <v>17</v>
      </c>
      <c r="L70" s="4" t="s">
        <v>17</v>
      </c>
      <c r="M70" s="4" t="s">
        <v>17</v>
      </c>
      <c r="N70" s="4" t="s">
        <v>17</v>
      </c>
      <c r="O70" s="9">
        <v>108</v>
      </c>
      <c r="P70" s="9" t="s">
        <v>17</v>
      </c>
      <c r="Q70" s="9" t="s">
        <v>23</v>
      </c>
    </row>
    <row r="71" spans="1:17" ht="63.95" customHeight="1">
      <c r="A71" s="4" t="s">
        <v>67</v>
      </c>
      <c r="B71" s="4" t="s">
        <v>24</v>
      </c>
      <c r="C71" s="9">
        <v>185.4</v>
      </c>
      <c r="D71" s="4" t="s">
        <v>17</v>
      </c>
      <c r="E71" s="4" t="s">
        <v>17</v>
      </c>
      <c r="F71" s="4" t="s">
        <v>17</v>
      </c>
      <c r="G71" s="4" t="s">
        <v>17</v>
      </c>
      <c r="H71" s="9">
        <v>185.4</v>
      </c>
      <c r="I71" s="9" t="s">
        <v>17</v>
      </c>
      <c r="J71" s="9">
        <v>185.4</v>
      </c>
      <c r="K71" s="4" t="s">
        <v>17</v>
      </c>
      <c r="L71" s="4" t="s">
        <v>17</v>
      </c>
      <c r="M71" s="4" t="s">
        <v>17</v>
      </c>
      <c r="N71" s="4" t="s">
        <v>17</v>
      </c>
      <c r="O71" s="9">
        <v>185.4</v>
      </c>
      <c r="P71" s="9" t="s">
        <v>17</v>
      </c>
      <c r="Q71" s="9" t="s">
        <v>25</v>
      </c>
    </row>
    <row r="72" spans="1:17" ht="72" customHeight="1">
      <c r="A72" s="4" t="s">
        <v>68</v>
      </c>
      <c r="B72" s="4" t="s">
        <v>26</v>
      </c>
      <c r="C72" s="9">
        <v>337.65100000000001</v>
      </c>
      <c r="D72" s="4" t="s">
        <v>17</v>
      </c>
      <c r="E72" s="4" t="s">
        <v>17</v>
      </c>
      <c r="F72" s="4" t="s">
        <v>17</v>
      </c>
      <c r="G72" s="4" t="s">
        <v>17</v>
      </c>
      <c r="H72" s="9">
        <v>337.65100000000001</v>
      </c>
      <c r="I72" s="9" t="s">
        <v>17</v>
      </c>
      <c r="J72" s="9">
        <v>337.65100000000001</v>
      </c>
      <c r="K72" s="4" t="s">
        <v>17</v>
      </c>
      <c r="L72" s="4" t="s">
        <v>17</v>
      </c>
      <c r="M72" s="4" t="s">
        <v>17</v>
      </c>
      <c r="N72" s="4" t="s">
        <v>17</v>
      </c>
      <c r="O72" s="9">
        <v>337.65100000000001</v>
      </c>
      <c r="P72" s="9" t="s">
        <v>17</v>
      </c>
      <c r="Q72" s="9" t="s">
        <v>27</v>
      </c>
    </row>
    <row r="73" spans="1:17" ht="68.25" customHeight="1">
      <c r="A73" s="4" t="s">
        <v>69</v>
      </c>
      <c r="B73" s="4" t="s">
        <v>28</v>
      </c>
      <c r="C73" s="9">
        <v>434.18657999999999</v>
      </c>
      <c r="D73" s="4" t="s">
        <v>17</v>
      </c>
      <c r="E73" s="4" t="s">
        <v>17</v>
      </c>
      <c r="F73" s="4" t="s">
        <v>17</v>
      </c>
      <c r="G73" s="4" t="s">
        <v>17</v>
      </c>
      <c r="H73" s="9">
        <v>434.18657999999999</v>
      </c>
      <c r="I73" s="9" t="s">
        <v>17</v>
      </c>
      <c r="J73" s="9">
        <v>434.18657999999999</v>
      </c>
      <c r="K73" s="4" t="s">
        <v>17</v>
      </c>
      <c r="L73" s="4" t="s">
        <v>17</v>
      </c>
      <c r="M73" s="4" t="s">
        <v>17</v>
      </c>
      <c r="N73" s="4" t="s">
        <v>17</v>
      </c>
      <c r="O73" s="9">
        <v>434.18657999999999</v>
      </c>
      <c r="P73" s="9" t="s">
        <v>17</v>
      </c>
      <c r="Q73" s="9" t="s">
        <v>29</v>
      </c>
    </row>
    <row r="74" spans="1:17" ht="66.75" customHeight="1">
      <c r="A74" s="4" t="s">
        <v>70</v>
      </c>
      <c r="B74" s="4" t="s">
        <v>30</v>
      </c>
      <c r="C74" s="9" t="s">
        <v>31</v>
      </c>
      <c r="D74" s="4" t="s">
        <v>17</v>
      </c>
      <c r="E74" s="4" t="s">
        <v>17</v>
      </c>
      <c r="F74" s="4" t="s">
        <v>17</v>
      </c>
      <c r="G74" s="4" t="s">
        <v>17</v>
      </c>
      <c r="H74" s="9" t="s">
        <v>31</v>
      </c>
      <c r="I74" s="9" t="s">
        <v>17</v>
      </c>
      <c r="J74" s="9">
        <v>240</v>
      </c>
      <c r="K74" s="4" t="s">
        <v>17</v>
      </c>
      <c r="L74" s="4" t="s">
        <v>17</v>
      </c>
      <c r="M74" s="4" t="s">
        <v>17</v>
      </c>
      <c r="N74" s="4" t="s">
        <v>17</v>
      </c>
      <c r="O74" s="9">
        <v>240</v>
      </c>
      <c r="P74" s="9" t="s">
        <v>17</v>
      </c>
      <c r="Q74" s="9" t="s">
        <v>32</v>
      </c>
    </row>
    <row r="75" spans="1:17" ht="61.5" customHeight="1">
      <c r="A75" s="4" t="s">
        <v>71</v>
      </c>
      <c r="B75" s="4" t="s">
        <v>33</v>
      </c>
      <c r="C75" s="9">
        <v>297.21030000000002</v>
      </c>
      <c r="D75" s="4" t="s">
        <v>17</v>
      </c>
      <c r="E75" s="4" t="s">
        <v>17</v>
      </c>
      <c r="F75" s="4" t="s">
        <v>17</v>
      </c>
      <c r="G75" s="4" t="s">
        <v>17</v>
      </c>
      <c r="H75" s="9">
        <v>297.21030000000002</v>
      </c>
      <c r="I75" s="9" t="s">
        <v>17</v>
      </c>
      <c r="J75" s="9">
        <v>291.97640000000001</v>
      </c>
      <c r="K75" s="4" t="s">
        <v>17</v>
      </c>
      <c r="L75" s="4" t="s">
        <v>17</v>
      </c>
      <c r="M75" s="4" t="s">
        <v>17</v>
      </c>
      <c r="N75" s="4" t="s">
        <v>17</v>
      </c>
      <c r="O75" s="9">
        <v>291.97640000000001</v>
      </c>
      <c r="P75" s="9" t="s">
        <v>17</v>
      </c>
      <c r="Q75" s="9" t="s">
        <v>34</v>
      </c>
    </row>
    <row r="76" spans="1:17" ht="49.15" customHeight="1">
      <c r="A76" s="4" t="s">
        <v>72</v>
      </c>
      <c r="B76" s="4" t="s">
        <v>35</v>
      </c>
      <c r="C76" s="9">
        <v>224.2236</v>
      </c>
      <c r="D76" s="4" t="s">
        <v>17</v>
      </c>
      <c r="E76" s="4" t="s">
        <v>17</v>
      </c>
      <c r="F76" s="4" t="s">
        <v>17</v>
      </c>
      <c r="G76" s="4" t="s">
        <v>17</v>
      </c>
      <c r="H76" s="9">
        <v>224.2236</v>
      </c>
      <c r="I76" s="9" t="s">
        <v>17</v>
      </c>
      <c r="J76" s="9">
        <v>224.2236</v>
      </c>
      <c r="K76" s="4" t="s">
        <v>17</v>
      </c>
      <c r="L76" s="4" t="s">
        <v>17</v>
      </c>
      <c r="M76" s="4" t="s">
        <v>17</v>
      </c>
      <c r="N76" s="4" t="s">
        <v>17</v>
      </c>
      <c r="O76" s="9">
        <v>224.2236</v>
      </c>
      <c r="P76" s="9" t="s">
        <v>17</v>
      </c>
      <c r="Q76" s="9" t="s">
        <v>36</v>
      </c>
    </row>
    <row r="77" spans="1:17" ht="84.75" customHeight="1">
      <c r="A77" s="4" t="s">
        <v>73</v>
      </c>
      <c r="B77" s="4" t="s">
        <v>37</v>
      </c>
      <c r="C77" s="9">
        <v>130.15</v>
      </c>
      <c r="D77" s="4" t="s">
        <v>17</v>
      </c>
      <c r="E77" s="4" t="s">
        <v>17</v>
      </c>
      <c r="F77" s="4" t="s">
        <v>17</v>
      </c>
      <c r="G77" s="4" t="s">
        <v>17</v>
      </c>
      <c r="H77" s="9">
        <v>130.15</v>
      </c>
      <c r="I77" s="9" t="s">
        <v>17</v>
      </c>
      <c r="J77" s="9">
        <v>130.15</v>
      </c>
      <c r="K77" s="4" t="s">
        <v>17</v>
      </c>
      <c r="L77" s="4" t="s">
        <v>17</v>
      </c>
      <c r="M77" s="4" t="s">
        <v>17</v>
      </c>
      <c r="N77" s="4" t="s">
        <v>17</v>
      </c>
      <c r="O77" s="9">
        <v>130.15</v>
      </c>
      <c r="P77" s="9" t="s">
        <v>17</v>
      </c>
      <c r="Q77" s="9" t="s">
        <v>38</v>
      </c>
    </row>
    <row r="78" spans="1:17" s="1" customFormat="1" ht="47.25" customHeight="1">
      <c r="A78" s="360" t="s">
        <v>156</v>
      </c>
      <c r="B78" s="362"/>
      <c r="C78" s="53">
        <f>C69+C70+C71+C72+C73+C74+C75+C76+C77</f>
        <v>2051.2750000000001</v>
      </c>
      <c r="D78" s="4" t="s">
        <v>17</v>
      </c>
      <c r="E78" s="4" t="s">
        <v>17</v>
      </c>
      <c r="F78" s="4" t="s">
        <v>17</v>
      </c>
      <c r="G78" s="4" t="s">
        <v>17</v>
      </c>
      <c r="H78" s="53">
        <f>H69+H70+H71+H72+H73+H74+H75+H76+H77</f>
        <v>2051.2750000000001</v>
      </c>
      <c r="I78" s="4" t="s">
        <v>17</v>
      </c>
      <c r="J78" s="53">
        <f>J69+J70+J71+J72+J73+J74+J75+J76+J77</f>
        <v>2046.0411000000001</v>
      </c>
      <c r="K78" s="4" t="s">
        <v>17</v>
      </c>
      <c r="L78" s="4" t="s">
        <v>17</v>
      </c>
      <c r="M78" s="4" t="s">
        <v>17</v>
      </c>
      <c r="N78" s="4" t="s">
        <v>17</v>
      </c>
      <c r="O78" s="53">
        <f>O69+O70+O71+O72+O73+O74+O75+O76+O77</f>
        <v>2046.0411000000001</v>
      </c>
      <c r="P78" s="53" t="s">
        <v>17</v>
      </c>
      <c r="Q78" s="9"/>
    </row>
    <row r="79" spans="1:17" ht="81.95" customHeight="1">
      <c r="A79" s="3" t="s">
        <v>74</v>
      </c>
      <c r="B79" s="382" t="s">
        <v>773</v>
      </c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383"/>
      <c r="O79" s="383"/>
      <c r="P79" s="384"/>
      <c r="Q79" s="54"/>
    </row>
    <row r="80" spans="1:17" ht="19.5">
      <c r="A80" s="54"/>
      <c r="B80" s="382" t="s">
        <v>527</v>
      </c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4"/>
      <c r="Q80" s="54"/>
    </row>
    <row r="81" spans="1:17" ht="19.5">
      <c r="A81" s="54"/>
      <c r="B81" s="381" t="s">
        <v>528</v>
      </c>
      <c r="C81" s="385"/>
      <c r="D81" s="385"/>
      <c r="E81" s="385"/>
      <c r="F81" s="385"/>
      <c r="G81" s="385"/>
      <c r="H81" s="385"/>
      <c r="I81" s="385"/>
      <c r="J81" s="385"/>
      <c r="K81" s="385"/>
      <c r="L81" s="385"/>
      <c r="M81" s="385"/>
      <c r="N81" s="385"/>
      <c r="O81" s="385"/>
      <c r="P81" s="386"/>
      <c r="Q81" s="54"/>
    </row>
    <row r="82" spans="1:17" ht="102.75" customHeight="1">
      <c r="A82" s="54"/>
      <c r="B82" s="55" t="s">
        <v>770</v>
      </c>
      <c r="C82" s="56">
        <v>93.456000000000003</v>
      </c>
      <c r="D82" s="57">
        <v>0</v>
      </c>
      <c r="E82" s="57">
        <v>0</v>
      </c>
      <c r="F82" s="57">
        <v>0</v>
      </c>
      <c r="G82" s="57">
        <v>0</v>
      </c>
      <c r="H82" s="58">
        <v>93.456000000000003</v>
      </c>
      <c r="I82" s="57">
        <v>0</v>
      </c>
      <c r="J82" s="56">
        <v>93.456000000000003</v>
      </c>
      <c r="K82" s="57">
        <v>0</v>
      </c>
      <c r="L82" s="57">
        <v>0</v>
      </c>
      <c r="M82" s="57">
        <v>0</v>
      </c>
      <c r="N82" s="57">
        <v>0</v>
      </c>
      <c r="O82" s="58">
        <v>93.456000000000003</v>
      </c>
      <c r="P82" s="57">
        <v>0</v>
      </c>
      <c r="Q82" s="59" t="s">
        <v>530</v>
      </c>
    </row>
    <row r="83" spans="1:17" s="1" customFormat="1" ht="88.5" customHeight="1">
      <c r="A83" s="54"/>
      <c r="B83" s="55" t="s">
        <v>771</v>
      </c>
      <c r="C83" s="60">
        <v>0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7">
        <v>0</v>
      </c>
      <c r="P83" s="57">
        <v>0</v>
      </c>
      <c r="Q83" s="59"/>
    </row>
    <row r="84" spans="1:17" s="1" customFormat="1" ht="66.75" customHeight="1">
      <c r="A84" s="61"/>
      <c r="B84" s="55" t="s">
        <v>532</v>
      </c>
      <c r="C84" s="56">
        <v>5.6639999999999997</v>
      </c>
      <c r="D84" s="57">
        <v>0</v>
      </c>
      <c r="E84" s="57">
        <v>0</v>
      </c>
      <c r="F84" s="57">
        <v>0</v>
      </c>
      <c r="G84" s="57">
        <v>0</v>
      </c>
      <c r="H84" s="58">
        <v>5.6639999999999997</v>
      </c>
      <c r="I84" s="57">
        <v>0</v>
      </c>
      <c r="J84" s="56">
        <v>5.6639999999999997</v>
      </c>
      <c r="K84" s="57">
        <v>0</v>
      </c>
      <c r="L84" s="57">
        <v>0</v>
      </c>
      <c r="M84" s="57">
        <v>0</v>
      </c>
      <c r="N84" s="57">
        <v>0</v>
      </c>
      <c r="O84" s="58">
        <v>5.6639999999999997</v>
      </c>
      <c r="P84" s="57">
        <v>0</v>
      </c>
      <c r="Q84" s="59" t="s">
        <v>533</v>
      </c>
    </row>
    <row r="85" spans="1:17" s="1" customFormat="1" ht="291.75" customHeight="1">
      <c r="A85" s="61"/>
      <c r="B85" s="62" t="s">
        <v>534</v>
      </c>
      <c r="C85" s="56">
        <v>52.65</v>
      </c>
      <c r="D85" s="57">
        <v>0</v>
      </c>
      <c r="E85" s="57">
        <v>0</v>
      </c>
      <c r="F85" s="57">
        <v>0</v>
      </c>
      <c r="G85" s="57">
        <v>0</v>
      </c>
      <c r="H85" s="57">
        <v>52.65</v>
      </c>
      <c r="I85" s="57">
        <v>0</v>
      </c>
      <c r="J85" s="56">
        <v>52.65</v>
      </c>
      <c r="K85" s="57">
        <v>0</v>
      </c>
      <c r="L85" s="57">
        <v>0</v>
      </c>
      <c r="M85" s="57">
        <v>0</v>
      </c>
      <c r="N85" s="57">
        <v>0</v>
      </c>
      <c r="O85" s="57">
        <v>52.65</v>
      </c>
      <c r="P85" s="57">
        <v>0</v>
      </c>
      <c r="Q85" s="59" t="s">
        <v>535</v>
      </c>
    </row>
    <row r="86" spans="1:17" s="1" customFormat="1" ht="83.25" customHeight="1">
      <c r="A86" s="54"/>
      <c r="B86" s="55" t="s">
        <v>536</v>
      </c>
      <c r="C86" s="56">
        <v>373.82400000000001</v>
      </c>
      <c r="D86" s="57">
        <v>0</v>
      </c>
      <c r="E86" s="57">
        <v>0</v>
      </c>
      <c r="F86" s="57">
        <v>0</v>
      </c>
      <c r="G86" s="57">
        <v>0</v>
      </c>
      <c r="H86" s="58">
        <v>373.82400000000001</v>
      </c>
      <c r="I86" s="57">
        <v>0</v>
      </c>
      <c r="J86" s="56">
        <v>373.82400000000001</v>
      </c>
      <c r="K86" s="57">
        <v>0</v>
      </c>
      <c r="L86" s="57">
        <v>0</v>
      </c>
      <c r="M86" s="57">
        <v>0</v>
      </c>
      <c r="N86" s="57">
        <v>0</v>
      </c>
      <c r="O86" s="58">
        <v>373.82400000000001</v>
      </c>
      <c r="P86" s="57">
        <v>0</v>
      </c>
      <c r="Q86" s="54"/>
    </row>
    <row r="87" spans="1:17" s="1" customFormat="1" ht="39">
      <c r="A87" s="54"/>
      <c r="B87" s="55" t="s">
        <v>537</v>
      </c>
      <c r="C87" s="57">
        <v>0</v>
      </c>
      <c r="D87" s="57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57">
        <v>0</v>
      </c>
      <c r="N87" s="57">
        <v>0</v>
      </c>
      <c r="O87" s="57">
        <v>0</v>
      </c>
      <c r="P87" s="57">
        <v>0</v>
      </c>
      <c r="Q87" s="54"/>
    </row>
    <row r="88" spans="1:17" s="1" customFormat="1" ht="39">
      <c r="A88" s="54"/>
      <c r="B88" s="62" t="s">
        <v>538</v>
      </c>
      <c r="C88" s="58">
        <v>373.82400000000001</v>
      </c>
      <c r="D88" s="57">
        <v>0</v>
      </c>
      <c r="E88" s="57">
        <v>0</v>
      </c>
      <c r="F88" s="57">
        <v>0</v>
      </c>
      <c r="G88" s="57">
        <v>0</v>
      </c>
      <c r="H88" s="58">
        <v>373.82400000000001</v>
      </c>
      <c r="I88" s="57">
        <v>0</v>
      </c>
      <c r="J88" s="58">
        <v>373.82400000000001</v>
      </c>
      <c r="K88" s="57">
        <v>0</v>
      </c>
      <c r="L88" s="57">
        <v>0</v>
      </c>
      <c r="M88" s="57">
        <v>0</v>
      </c>
      <c r="N88" s="57">
        <v>0</v>
      </c>
      <c r="O88" s="58">
        <v>373.82400000000001</v>
      </c>
      <c r="P88" s="57">
        <v>0</v>
      </c>
      <c r="Q88" s="63" t="s">
        <v>539</v>
      </c>
    </row>
    <row r="89" spans="1:17" s="1" customFormat="1" ht="39">
      <c r="A89" s="54"/>
      <c r="B89" s="62" t="s">
        <v>540</v>
      </c>
      <c r="C89" s="60">
        <v>0</v>
      </c>
      <c r="D89" s="57">
        <v>0</v>
      </c>
      <c r="E89" s="57">
        <v>0</v>
      </c>
      <c r="F89" s="57">
        <v>0</v>
      </c>
      <c r="G89" s="57">
        <v>0</v>
      </c>
      <c r="H89" s="60">
        <v>0</v>
      </c>
      <c r="I89" s="57">
        <v>0</v>
      </c>
      <c r="J89" s="57">
        <v>0</v>
      </c>
      <c r="K89" s="57">
        <v>0</v>
      </c>
      <c r="L89" s="57">
        <v>0</v>
      </c>
      <c r="M89" s="57">
        <v>0</v>
      </c>
      <c r="N89" s="57">
        <v>0</v>
      </c>
      <c r="O89" s="60">
        <v>0</v>
      </c>
      <c r="P89" s="57">
        <v>0</v>
      </c>
      <c r="Q89" s="54"/>
    </row>
    <row r="90" spans="1:17" s="1" customFormat="1" ht="58.5">
      <c r="A90" s="54"/>
      <c r="B90" s="62" t="s">
        <v>541</v>
      </c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57">
        <v>0</v>
      </c>
      <c r="P90" s="57">
        <v>0</v>
      </c>
      <c r="Q90" s="54"/>
    </row>
    <row r="91" spans="1:17" s="1" customFormat="1" ht="39.75" customHeight="1">
      <c r="A91" s="64"/>
      <c r="B91" s="65" t="s">
        <v>542</v>
      </c>
      <c r="C91" s="60">
        <v>0</v>
      </c>
      <c r="D91" s="57">
        <v>0</v>
      </c>
      <c r="E91" s="57">
        <v>0</v>
      </c>
      <c r="F91" s="57">
        <v>0</v>
      </c>
      <c r="G91" s="57">
        <v>0</v>
      </c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57">
        <v>0</v>
      </c>
      <c r="P91" s="57">
        <v>0</v>
      </c>
      <c r="Q91" s="54"/>
    </row>
    <row r="92" spans="1:17" s="1" customFormat="1" ht="51.75" customHeight="1">
      <c r="A92" s="54"/>
      <c r="B92" s="66" t="s">
        <v>543</v>
      </c>
      <c r="C92" s="56"/>
      <c r="D92" s="57"/>
      <c r="E92" s="57"/>
      <c r="F92" s="57"/>
      <c r="G92" s="57"/>
      <c r="H92" s="57"/>
      <c r="I92" s="60"/>
      <c r="J92" s="60"/>
      <c r="K92" s="60"/>
      <c r="L92" s="60"/>
      <c r="M92" s="60"/>
      <c r="N92" s="60"/>
      <c r="O92" s="60"/>
      <c r="P92" s="60"/>
      <c r="Q92" s="54"/>
    </row>
    <row r="93" spans="1:17" s="1" customFormat="1" ht="69" customHeight="1">
      <c r="A93" s="54"/>
      <c r="B93" s="62" t="s">
        <v>544</v>
      </c>
      <c r="C93" s="56">
        <v>23.52</v>
      </c>
      <c r="D93" s="57">
        <v>0</v>
      </c>
      <c r="E93" s="57">
        <v>0</v>
      </c>
      <c r="F93" s="57">
        <v>0</v>
      </c>
      <c r="G93" s="57">
        <v>0</v>
      </c>
      <c r="H93" s="57">
        <v>23.52</v>
      </c>
      <c r="I93" s="57">
        <v>0</v>
      </c>
      <c r="J93" s="57">
        <v>23.52</v>
      </c>
      <c r="K93" s="57">
        <v>0</v>
      </c>
      <c r="L93" s="57">
        <v>0</v>
      </c>
      <c r="M93" s="57">
        <v>0</v>
      </c>
      <c r="N93" s="57">
        <v>0</v>
      </c>
      <c r="O93" s="57">
        <v>23.52</v>
      </c>
      <c r="P93" s="57">
        <v>0</v>
      </c>
      <c r="Q93" s="59" t="s">
        <v>545</v>
      </c>
    </row>
    <row r="94" spans="1:17" s="1" customFormat="1" ht="35.25" customHeight="1">
      <c r="A94" s="54"/>
      <c r="B94" s="62" t="s">
        <v>546</v>
      </c>
      <c r="C94" s="57">
        <v>0</v>
      </c>
      <c r="D94" s="57">
        <v>0</v>
      </c>
      <c r="E94" s="57">
        <v>0</v>
      </c>
      <c r="F94" s="57">
        <v>0</v>
      </c>
      <c r="G94" s="57">
        <v>0</v>
      </c>
      <c r="H94" s="57">
        <v>0</v>
      </c>
      <c r="I94" s="57">
        <v>0</v>
      </c>
      <c r="J94" s="57">
        <v>0</v>
      </c>
      <c r="K94" s="57">
        <v>0</v>
      </c>
      <c r="L94" s="57">
        <v>0</v>
      </c>
      <c r="M94" s="57">
        <v>0</v>
      </c>
      <c r="N94" s="57">
        <v>0</v>
      </c>
      <c r="O94" s="57">
        <v>0</v>
      </c>
      <c r="P94" s="57">
        <v>0</v>
      </c>
      <c r="Q94" s="54"/>
    </row>
    <row r="95" spans="1:17" s="1" customFormat="1" ht="19.5">
      <c r="A95" s="54"/>
      <c r="B95" s="62" t="s">
        <v>547</v>
      </c>
      <c r="C95" s="57">
        <v>0</v>
      </c>
      <c r="D95" s="57">
        <v>0</v>
      </c>
      <c r="E95" s="57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v>0</v>
      </c>
      <c r="O95" s="57">
        <v>0</v>
      </c>
      <c r="P95" s="57">
        <v>0</v>
      </c>
      <c r="Q95" s="54"/>
    </row>
    <row r="96" spans="1:17" s="1" customFormat="1" ht="19.5">
      <c r="A96" s="54"/>
      <c r="B96" s="62" t="s">
        <v>548</v>
      </c>
      <c r="C96" s="57">
        <v>0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7">
        <v>0</v>
      </c>
      <c r="Q96" s="54"/>
    </row>
    <row r="97" spans="1:17" s="1" customFormat="1" ht="19.5">
      <c r="A97" s="54"/>
      <c r="B97" s="55" t="s">
        <v>549</v>
      </c>
      <c r="C97" s="57">
        <v>10</v>
      </c>
      <c r="D97" s="57">
        <v>0</v>
      </c>
      <c r="E97" s="57">
        <v>0</v>
      </c>
      <c r="F97" s="57">
        <v>0</v>
      </c>
      <c r="G97" s="57">
        <v>0</v>
      </c>
      <c r="H97" s="60">
        <v>10</v>
      </c>
      <c r="I97" s="57">
        <v>0</v>
      </c>
      <c r="J97" s="57">
        <v>10</v>
      </c>
      <c r="K97" s="57">
        <v>0</v>
      </c>
      <c r="L97" s="57">
        <v>0</v>
      </c>
      <c r="M97" s="57">
        <v>0</v>
      </c>
      <c r="N97" s="57">
        <v>0</v>
      </c>
      <c r="O97" s="57">
        <v>10</v>
      </c>
      <c r="P97" s="57">
        <v>0</v>
      </c>
      <c r="Q97" s="59" t="s">
        <v>550</v>
      </c>
    </row>
    <row r="98" spans="1:17" s="1" customFormat="1" ht="19.5">
      <c r="A98" s="54"/>
      <c r="B98" s="55" t="s">
        <v>551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  <c r="P98" s="57">
        <v>0</v>
      </c>
      <c r="Q98" s="54"/>
    </row>
    <row r="99" spans="1:17" s="1" customFormat="1" ht="19.5">
      <c r="A99" s="54"/>
      <c r="B99" s="55" t="s">
        <v>552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7">
        <v>0</v>
      </c>
      <c r="Q99" s="54"/>
    </row>
    <row r="100" spans="1:17" s="1" customFormat="1" ht="19.5">
      <c r="A100" s="54"/>
      <c r="B100" s="55" t="s">
        <v>553</v>
      </c>
      <c r="C100" s="60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57">
        <v>0</v>
      </c>
      <c r="P100" s="57">
        <v>0</v>
      </c>
      <c r="Q100" s="54"/>
    </row>
    <row r="101" spans="1:17" s="1" customFormat="1" ht="19.5">
      <c r="A101" s="54"/>
      <c r="B101" s="55" t="s">
        <v>554</v>
      </c>
      <c r="C101" s="60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7">
        <v>0</v>
      </c>
      <c r="O101" s="57">
        <v>0</v>
      </c>
      <c r="P101" s="57">
        <v>0</v>
      </c>
      <c r="Q101" s="54"/>
    </row>
    <row r="102" spans="1:17" s="1" customFormat="1" ht="19.5">
      <c r="A102" s="54"/>
      <c r="B102" s="55" t="s">
        <v>555</v>
      </c>
      <c r="C102" s="60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57">
        <v>0</v>
      </c>
      <c r="P102" s="57">
        <v>0</v>
      </c>
      <c r="Q102" s="54"/>
    </row>
    <row r="103" spans="1:17" s="1" customFormat="1" ht="58.5">
      <c r="A103" s="54"/>
      <c r="B103" s="67" t="s">
        <v>556</v>
      </c>
      <c r="C103" s="57">
        <v>5.8</v>
      </c>
      <c r="D103" s="57">
        <v>0</v>
      </c>
      <c r="E103" s="57">
        <v>0</v>
      </c>
      <c r="F103" s="57">
        <v>0</v>
      </c>
      <c r="G103" s="57">
        <v>0</v>
      </c>
      <c r="H103" s="57">
        <v>5.8</v>
      </c>
      <c r="I103" s="57">
        <v>0</v>
      </c>
      <c r="J103" s="57">
        <v>5.8</v>
      </c>
      <c r="K103" s="57">
        <v>0</v>
      </c>
      <c r="L103" s="57">
        <v>0</v>
      </c>
      <c r="M103" s="57">
        <v>0</v>
      </c>
      <c r="N103" s="57">
        <v>0</v>
      </c>
      <c r="O103" s="57">
        <v>5.8</v>
      </c>
      <c r="P103" s="57">
        <v>0</v>
      </c>
      <c r="Q103" s="63" t="s">
        <v>557</v>
      </c>
    </row>
    <row r="104" spans="1:17" s="1" customFormat="1" ht="19.5">
      <c r="A104" s="54"/>
      <c r="B104" s="55" t="s">
        <v>558</v>
      </c>
      <c r="C104" s="57"/>
      <c r="D104" s="57"/>
      <c r="E104" s="57"/>
      <c r="F104" s="57"/>
      <c r="G104" s="57"/>
      <c r="H104" s="60"/>
      <c r="I104" s="60"/>
      <c r="J104" s="57"/>
      <c r="K104" s="60"/>
      <c r="L104" s="60"/>
      <c r="M104" s="60"/>
      <c r="N104" s="60"/>
      <c r="O104" s="60"/>
      <c r="P104" s="60"/>
      <c r="Q104" s="54"/>
    </row>
    <row r="105" spans="1:17" s="1" customFormat="1" ht="39">
      <c r="A105" s="54"/>
      <c r="B105" s="55" t="s">
        <v>559</v>
      </c>
      <c r="C105" s="57">
        <v>0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7">
        <v>0</v>
      </c>
      <c r="P105" s="57">
        <v>0</v>
      </c>
      <c r="Q105" s="54"/>
    </row>
    <row r="106" spans="1:17" s="1" customFormat="1" ht="19.5">
      <c r="A106" s="54"/>
      <c r="B106" s="67" t="s">
        <v>560</v>
      </c>
      <c r="C106" s="68">
        <v>12.75024</v>
      </c>
      <c r="D106" s="57">
        <v>0</v>
      </c>
      <c r="E106" s="60">
        <v>0</v>
      </c>
      <c r="F106" s="60">
        <v>0</v>
      </c>
      <c r="G106" s="60">
        <v>0</v>
      </c>
      <c r="H106" s="68">
        <v>12.75024</v>
      </c>
      <c r="I106" s="60">
        <v>0</v>
      </c>
      <c r="J106" s="68">
        <v>12.75024</v>
      </c>
      <c r="K106" s="60">
        <v>0</v>
      </c>
      <c r="L106" s="60">
        <v>0</v>
      </c>
      <c r="M106" s="60">
        <v>0</v>
      </c>
      <c r="N106" s="60">
        <v>0</v>
      </c>
      <c r="O106" s="68">
        <v>12.75024</v>
      </c>
      <c r="P106" s="57">
        <v>0</v>
      </c>
      <c r="Q106" s="63" t="s">
        <v>561</v>
      </c>
    </row>
    <row r="107" spans="1:17" s="1" customFormat="1" ht="19.5">
      <c r="A107" s="54"/>
      <c r="B107" s="55" t="s">
        <v>562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7">
        <v>0</v>
      </c>
      <c r="O107" s="57">
        <v>0</v>
      </c>
      <c r="P107" s="57">
        <v>0</v>
      </c>
      <c r="Q107" s="54"/>
    </row>
    <row r="108" spans="1:17" s="1" customFormat="1" ht="19.5">
      <c r="A108" s="54"/>
      <c r="B108" s="55" t="s">
        <v>563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  <c r="P108" s="57">
        <v>0</v>
      </c>
      <c r="Q108" s="54"/>
    </row>
    <row r="109" spans="1:17" s="1" customFormat="1" ht="58.5">
      <c r="A109" s="54"/>
      <c r="B109" s="55" t="s">
        <v>564</v>
      </c>
      <c r="C109" s="57">
        <v>0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57">
        <v>0</v>
      </c>
      <c r="P109" s="57">
        <v>0</v>
      </c>
      <c r="Q109" s="54"/>
    </row>
    <row r="110" spans="1:17" s="1" customFormat="1" ht="58.5">
      <c r="A110" s="54"/>
      <c r="B110" s="67" t="s">
        <v>565</v>
      </c>
      <c r="C110" s="57">
        <v>14.11</v>
      </c>
      <c r="D110" s="57">
        <v>0</v>
      </c>
      <c r="E110" s="57">
        <v>0</v>
      </c>
      <c r="F110" s="57">
        <v>0</v>
      </c>
      <c r="G110" s="57">
        <v>0</v>
      </c>
      <c r="H110" s="57">
        <v>14.11</v>
      </c>
      <c r="I110" s="57">
        <v>0</v>
      </c>
      <c r="J110" s="57">
        <v>14.11</v>
      </c>
      <c r="K110" s="57">
        <v>0</v>
      </c>
      <c r="L110" s="57">
        <v>0</v>
      </c>
      <c r="M110" s="57">
        <v>0</v>
      </c>
      <c r="N110" s="57">
        <v>0</v>
      </c>
      <c r="O110" s="57">
        <v>14.11</v>
      </c>
      <c r="P110" s="57">
        <v>0</v>
      </c>
      <c r="Q110" s="69" t="s">
        <v>566</v>
      </c>
    </row>
    <row r="111" spans="1:17" s="1" customFormat="1" ht="39">
      <c r="A111" s="54"/>
      <c r="B111" s="55" t="s">
        <v>567</v>
      </c>
      <c r="C111" s="56"/>
      <c r="D111" s="57"/>
      <c r="E111" s="60"/>
      <c r="F111" s="60"/>
      <c r="G111" s="60"/>
      <c r="H111" s="60"/>
      <c r="I111" s="60"/>
      <c r="J111" s="56"/>
      <c r="K111" s="56"/>
      <c r="L111" s="60"/>
      <c r="M111" s="60"/>
      <c r="N111" s="60"/>
      <c r="O111" s="60"/>
      <c r="P111" s="57"/>
      <c r="Q111" s="56"/>
    </row>
    <row r="112" spans="1:17" s="1" customFormat="1" ht="19.5">
      <c r="A112" s="54"/>
      <c r="B112" s="55" t="s">
        <v>568</v>
      </c>
      <c r="C112" s="57">
        <v>20</v>
      </c>
      <c r="D112" s="57">
        <v>0</v>
      </c>
      <c r="E112" s="57">
        <v>0</v>
      </c>
      <c r="F112" s="57">
        <v>0</v>
      </c>
      <c r="G112" s="57">
        <v>0</v>
      </c>
      <c r="H112" s="57">
        <v>20</v>
      </c>
      <c r="I112" s="57">
        <v>0</v>
      </c>
      <c r="J112" s="57">
        <v>20</v>
      </c>
      <c r="K112" s="57">
        <v>0</v>
      </c>
      <c r="L112" s="57">
        <v>0</v>
      </c>
      <c r="M112" s="57">
        <v>0</v>
      </c>
      <c r="N112" s="57">
        <v>0</v>
      </c>
      <c r="O112" s="57">
        <v>20</v>
      </c>
      <c r="P112" s="57">
        <v>0</v>
      </c>
      <c r="Q112" s="69" t="s">
        <v>569</v>
      </c>
    </row>
    <row r="113" spans="1:17" s="1" customFormat="1" ht="19.5">
      <c r="A113" s="54"/>
      <c r="B113" s="55" t="s">
        <v>570</v>
      </c>
      <c r="C113" s="57">
        <v>0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57">
        <v>0</v>
      </c>
      <c r="P113" s="57">
        <v>0</v>
      </c>
      <c r="Q113" s="54"/>
    </row>
    <row r="114" spans="1:17" s="1" customFormat="1" ht="39">
      <c r="A114" s="54"/>
      <c r="B114" s="55" t="s">
        <v>571</v>
      </c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4"/>
    </row>
    <row r="115" spans="1:17" s="1" customFormat="1" ht="39">
      <c r="A115" s="54"/>
      <c r="B115" s="55" t="s">
        <v>572</v>
      </c>
      <c r="C115" s="57">
        <v>0</v>
      </c>
      <c r="D115" s="57">
        <v>0</v>
      </c>
      <c r="E115" s="57">
        <v>0</v>
      </c>
      <c r="F115" s="57">
        <v>0</v>
      </c>
      <c r="G115" s="57">
        <v>0</v>
      </c>
      <c r="H115" s="57">
        <v>0</v>
      </c>
      <c r="I115" s="57">
        <v>0</v>
      </c>
      <c r="J115" s="57">
        <v>0</v>
      </c>
      <c r="K115" s="57">
        <v>0</v>
      </c>
      <c r="L115" s="57">
        <v>0</v>
      </c>
      <c r="M115" s="57">
        <v>0</v>
      </c>
      <c r="N115" s="57">
        <v>0</v>
      </c>
      <c r="O115" s="57">
        <v>0</v>
      </c>
      <c r="P115" s="57">
        <v>0</v>
      </c>
      <c r="Q115" s="54"/>
    </row>
    <row r="116" spans="1:17" s="1" customFormat="1" ht="58.5">
      <c r="A116" s="54"/>
      <c r="B116" s="55" t="s">
        <v>573</v>
      </c>
      <c r="C116" s="57">
        <v>5</v>
      </c>
      <c r="D116" s="57">
        <v>0</v>
      </c>
      <c r="E116" s="57">
        <v>0</v>
      </c>
      <c r="F116" s="57">
        <v>0</v>
      </c>
      <c r="G116" s="57">
        <v>0</v>
      </c>
      <c r="H116" s="57">
        <v>5</v>
      </c>
      <c r="I116" s="57">
        <v>0</v>
      </c>
      <c r="J116" s="57">
        <v>5</v>
      </c>
      <c r="K116" s="57">
        <v>0</v>
      </c>
      <c r="L116" s="57">
        <v>0</v>
      </c>
      <c r="M116" s="57">
        <v>0</v>
      </c>
      <c r="N116" s="57">
        <v>0</v>
      </c>
      <c r="O116" s="57">
        <v>5</v>
      </c>
      <c r="P116" s="57">
        <v>0</v>
      </c>
      <c r="Q116" s="54"/>
    </row>
    <row r="117" spans="1:17" s="1" customFormat="1" ht="58.5">
      <c r="A117" s="54"/>
      <c r="B117" s="67" t="s">
        <v>574</v>
      </c>
      <c r="C117" s="57">
        <v>0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57">
        <v>0</v>
      </c>
      <c r="P117" s="57">
        <v>0</v>
      </c>
      <c r="Q117" s="69" t="s">
        <v>575</v>
      </c>
    </row>
    <row r="118" spans="1:17" s="1" customFormat="1" ht="19.5">
      <c r="A118" s="54"/>
      <c r="B118" s="70" t="s">
        <v>576</v>
      </c>
      <c r="C118" s="71">
        <f>C82+C83+C84+C85+C87+C88+C89+C90+C91+C93+C94+C95+C96+C97+C98+C99+C100+C101+C102+C103+C105+C106+C107+C108+C109+C110+C112+C113+C116+C117</f>
        <v>616.77423999999996</v>
      </c>
      <c r="D118" s="72">
        <v>0</v>
      </c>
      <c r="E118" s="73">
        <v>0</v>
      </c>
      <c r="F118" s="73">
        <v>0</v>
      </c>
      <c r="G118" s="73">
        <v>0</v>
      </c>
      <c r="H118" s="71">
        <f>H82+H83+H84+H85+H87+H88+H89+H90+H91+H93+H94+H95+H96+H97+H98+H99+H100+H101+H102+H103+H105+H106+H107+H108+H109+H110+H112+H113+H116+H117</f>
        <v>616.77423999999996</v>
      </c>
      <c r="I118" s="73">
        <v>0</v>
      </c>
      <c r="J118" s="71">
        <f>J82+J83+J84+J85+J87+J88+J89+J90+J91+J93+J94+J95+J96+J97+J98+J99+J100+J101+J102+J103+J105+J106+J107+J108+J109+J110+J112+J113+J116+J117</f>
        <v>616.77423999999996</v>
      </c>
      <c r="K118" s="73">
        <v>0</v>
      </c>
      <c r="L118" s="73">
        <v>0</v>
      </c>
      <c r="M118" s="73">
        <v>0</v>
      </c>
      <c r="N118" s="73">
        <v>0</v>
      </c>
      <c r="O118" s="71">
        <f>O82+O83+O84+O85+O87+O88+O89+O90+O91+O93+O94+O95+O96+O97+O98+O99+O100+O101+O102+O103+O105+O106+O107+O108+O109+O110+O112+O113+O116+O117</f>
        <v>616.77423999999996</v>
      </c>
      <c r="P118" s="72">
        <v>0</v>
      </c>
      <c r="Q118" s="74"/>
    </row>
    <row r="119" spans="1:17" s="1" customFormat="1" ht="19.5">
      <c r="A119" s="54"/>
      <c r="B119" s="62"/>
      <c r="C119" s="382" t="s">
        <v>577</v>
      </c>
      <c r="D119" s="383"/>
      <c r="E119" s="383"/>
      <c r="F119" s="383"/>
      <c r="G119" s="383"/>
      <c r="H119" s="383"/>
      <c r="I119" s="383"/>
      <c r="J119" s="383"/>
      <c r="K119" s="383"/>
      <c r="L119" s="383"/>
      <c r="M119" s="383"/>
      <c r="N119" s="383"/>
      <c r="O119" s="383"/>
      <c r="P119" s="384"/>
      <c r="Q119" s="54"/>
    </row>
    <row r="120" spans="1:17" s="1" customFormat="1" ht="159.75" customHeight="1">
      <c r="A120" s="54"/>
      <c r="B120" s="55" t="s">
        <v>578</v>
      </c>
      <c r="C120" s="57">
        <v>39.799999999999997</v>
      </c>
      <c r="D120" s="57">
        <v>0</v>
      </c>
      <c r="E120" s="57">
        <v>0</v>
      </c>
      <c r="F120" s="57">
        <v>0</v>
      </c>
      <c r="G120" s="57">
        <v>0</v>
      </c>
      <c r="H120" s="57">
        <v>39.799999999999997</v>
      </c>
      <c r="I120" s="57">
        <v>0</v>
      </c>
      <c r="J120" s="57">
        <v>39.799999999999997</v>
      </c>
      <c r="K120" s="57">
        <v>0</v>
      </c>
      <c r="L120" s="57">
        <v>0</v>
      </c>
      <c r="M120" s="57">
        <v>0</v>
      </c>
      <c r="N120" s="57">
        <v>0</v>
      </c>
      <c r="O120" s="57">
        <v>39.799999999999997</v>
      </c>
      <c r="P120" s="57">
        <v>0</v>
      </c>
      <c r="Q120" s="75" t="s">
        <v>579</v>
      </c>
    </row>
    <row r="121" spans="1:17" s="1" customFormat="1" ht="58.5">
      <c r="A121" s="54"/>
      <c r="B121" s="55" t="s">
        <v>580</v>
      </c>
      <c r="C121" s="57">
        <v>0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  <c r="Q121" s="56"/>
    </row>
    <row r="122" spans="1:17" s="1" customFormat="1" ht="78">
      <c r="A122" s="54"/>
      <c r="B122" s="55" t="s">
        <v>581</v>
      </c>
      <c r="C122" s="57">
        <v>6099.9</v>
      </c>
      <c r="D122" s="57">
        <v>0</v>
      </c>
      <c r="E122" s="57">
        <v>0</v>
      </c>
      <c r="F122" s="57">
        <v>0</v>
      </c>
      <c r="G122" s="57">
        <v>0</v>
      </c>
      <c r="H122" s="57">
        <v>6099.9</v>
      </c>
      <c r="I122" s="57">
        <v>0</v>
      </c>
      <c r="J122" s="57">
        <v>6089.9</v>
      </c>
      <c r="K122" s="57">
        <v>0</v>
      </c>
      <c r="L122" s="57">
        <v>0</v>
      </c>
      <c r="M122" s="57">
        <v>0</v>
      </c>
      <c r="N122" s="57">
        <v>0</v>
      </c>
      <c r="O122" s="57">
        <v>6089.9</v>
      </c>
      <c r="P122" s="57">
        <v>0</v>
      </c>
      <c r="Q122" s="69" t="s">
        <v>582</v>
      </c>
    </row>
    <row r="123" spans="1:17" s="1" customFormat="1" ht="116.25" customHeight="1">
      <c r="A123" s="54"/>
      <c r="B123" s="55" t="s">
        <v>583</v>
      </c>
      <c r="C123" s="57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  <c r="Q123" s="56"/>
    </row>
    <row r="124" spans="1:17" s="1" customFormat="1" ht="58.5">
      <c r="A124" s="54"/>
      <c r="B124" s="55" t="s">
        <v>584</v>
      </c>
      <c r="C124" s="57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57">
        <v>0</v>
      </c>
      <c r="P124" s="57">
        <v>0</v>
      </c>
      <c r="Q124" s="54"/>
    </row>
    <row r="125" spans="1:17" s="1" customFormat="1" ht="58.5">
      <c r="A125" s="54"/>
      <c r="B125" s="62" t="s">
        <v>585</v>
      </c>
      <c r="C125" s="57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57">
        <v>0</v>
      </c>
      <c r="O125" s="57">
        <v>0</v>
      </c>
      <c r="P125" s="57">
        <v>0</v>
      </c>
      <c r="Q125" s="54"/>
    </row>
    <row r="126" spans="1:17" s="1" customFormat="1" ht="39">
      <c r="A126" s="54"/>
      <c r="B126" s="55" t="s">
        <v>586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57">
        <v>0</v>
      </c>
      <c r="P126" s="57">
        <v>0</v>
      </c>
      <c r="Q126" s="54"/>
    </row>
    <row r="127" spans="1:17" s="1" customFormat="1" ht="214.15" customHeight="1">
      <c r="A127" s="54"/>
      <c r="B127" s="55" t="s">
        <v>587</v>
      </c>
      <c r="C127" s="57">
        <v>56.35</v>
      </c>
      <c r="D127" s="57">
        <v>0</v>
      </c>
      <c r="E127" s="57">
        <v>0</v>
      </c>
      <c r="F127" s="57">
        <v>0</v>
      </c>
      <c r="G127" s="57">
        <v>0</v>
      </c>
      <c r="H127" s="57">
        <v>56.35</v>
      </c>
      <c r="I127" s="57">
        <v>0</v>
      </c>
      <c r="J127" s="57">
        <v>56.35</v>
      </c>
      <c r="K127" s="57">
        <v>0</v>
      </c>
      <c r="L127" s="57">
        <v>0</v>
      </c>
      <c r="M127" s="57">
        <v>0</v>
      </c>
      <c r="N127" s="57">
        <v>0</v>
      </c>
      <c r="O127" s="57">
        <v>56.35</v>
      </c>
      <c r="P127" s="57">
        <v>0</v>
      </c>
      <c r="Q127" s="75" t="s">
        <v>772</v>
      </c>
    </row>
    <row r="128" spans="1:17" s="1" customFormat="1" ht="114.75" customHeight="1">
      <c r="A128" s="54"/>
      <c r="B128" s="55" t="s">
        <v>588</v>
      </c>
      <c r="C128" s="57">
        <v>26.2</v>
      </c>
      <c r="D128" s="57">
        <v>0</v>
      </c>
      <c r="E128" s="57">
        <v>0</v>
      </c>
      <c r="F128" s="57">
        <v>0</v>
      </c>
      <c r="G128" s="57">
        <v>0</v>
      </c>
      <c r="H128" s="57">
        <v>26.2</v>
      </c>
      <c r="I128" s="57">
        <v>0</v>
      </c>
      <c r="J128" s="57">
        <v>26.2</v>
      </c>
      <c r="K128" s="57">
        <v>0</v>
      </c>
      <c r="L128" s="57">
        <v>0</v>
      </c>
      <c r="M128" s="57">
        <v>0</v>
      </c>
      <c r="N128" s="57">
        <v>0</v>
      </c>
      <c r="O128" s="57">
        <v>26.2</v>
      </c>
      <c r="P128" s="57">
        <v>0</v>
      </c>
      <c r="Q128" s="59" t="s">
        <v>589</v>
      </c>
    </row>
    <row r="129" spans="1:17" s="1" customFormat="1" ht="58.5">
      <c r="A129" s="54"/>
      <c r="B129" s="62" t="s">
        <v>590</v>
      </c>
      <c r="C129" s="57">
        <v>0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57">
        <v>0</v>
      </c>
      <c r="M129" s="57">
        <v>0</v>
      </c>
      <c r="N129" s="57">
        <v>0</v>
      </c>
      <c r="O129" s="57">
        <v>0</v>
      </c>
      <c r="P129" s="57">
        <v>0</v>
      </c>
      <c r="Q129" s="54"/>
    </row>
    <row r="130" spans="1:17" s="1" customFormat="1" ht="58.5">
      <c r="A130" s="54"/>
      <c r="B130" s="62" t="s">
        <v>591</v>
      </c>
      <c r="C130" s="57">
        <v>0</v>
      </c>
      <c r="D130" s="57">
        <v>0</v>
      </c>
      <c r="E130" s="57">
        <v>0</v>
      </c>
      <c r="F130" s="57">
        <v>0</v>
      </c>
      <c r="G130" s="57">
        <v>0</v>
      </c>
      <c r="H130" s="57">
        <v>0</v>
      </c>
      <c r="I130" s="57">
        <v>0</v>
      </c>
      <c r="J130" s="57">
        <v>0</v>
      </c>
      <c r="K130" s="57">
        <v>0</v>
      </c>
      <c r="L130" s="57">
        <v>0</v>
      </c>
      <c r="M130" s="57">
        <v>0</v>
      </c>
      <c r="N130" s="57">
        <v>0</v>
      </c>
      <c r="O130" s="57">
        <v>0</v>
      </c>
      <c r="P130" s="57">
        <v>0</v>
      </c>
      <c r="Q130" s="54"/>
    </row>
    <row r="131" spans="1:17" s="1" customFormat="1" ht="39">
      <c r="A131" s="54"/>
      <c r="B131" s="62" t="s">
        <v>592</v>
      </c>
      <c r="C131" s="57">
        <v>0</v>
      </c>
      <c r="D131" s="57">
        <v>0</v>
      </c>
      <c r="E131" s="57">
        <v>0</v>
      </c>
      <c r="F131" s="57">
        <v>0</v>
      </c>
      <c r="G131" s="57">
        <v>0</v>
      </c>
      <c r="H131" s="57">
        <v>0</v>
      </c>
      <c r="I131" s="57">
        <v>0</v>
      </c>
      <c r="J131" s="57">
        <v>0</v>
      </c>
      <c r="K131" s="57">
        <v>0</v>
      </c>
      <c r="L131" s="57">
        <v>0</v>
      </c>
      <c r="M131" s="57">
        <v>0</v>
      </c>
      <c r="N131" s="57">
        <v>0</v>
      </c>
      <c r="O131" s="57">
        <v>0</v>
      </c>
      <c r="P131" s="57">
        <v>0</v>
      </c>
      <c r="Q131" s="54"/>
    </row>
    <row r="132" spans="1:17" s="1" customFormat="1" ht="19.5">
      <c r="A132" s="54"/>
      <c r="B132" s="55" t="s">
        <v>593</v>
      </c>
      <c r="C132" s="57">
        <v>0</v>
      </c>
      <c r="D132" s="57">
        <v>0</v>
      </c>
      <c r="E132" s="57">
        <v>0</v>
      </c>
      <c r="F132" s="57">
        <v>0</v>
      </c>
      <c r="G132" s="57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57">
        <v>0</v>
      </c>
      <c r="P132" s="57">
        <v>0</v>
      </c>
      <c r="Q132" s="54"/>
    </row>
    <row r="133" spans="1:17" s="1" customFormat="1" ht="39">
      <c r="A133" s="54"/>
      <c r="B133" s="55" t="s">
        <v>594</v>
      </c>
      <c r="C133" s="57">
        <v>0</v>
      </c>
      <c r="D133" s="57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57">
        <v>0</v>
      </c>
      <c r="L133" s="57">
        <v>0</v>
      </c>
      <c r="M133" s="57">
        <v>0</v>
      </c>
      <c r="N133" s="57">
        <v>0</v>
      </c>
      <c r="O133" s="57">
        <v>0</v>
      </c>
      <c r="P133" s="57">
        <v>0</v>
      </c>
      <c r="Q133" s="54"/>
    </row>
    <row r="134" spans="1:17" s="1" customFormat="1" ht="19.5">
      <c r="A134" s="54"/>
      <c r="B134" s="55" t="s">
        <v>595</v>
      </c>
      <c r="C134" s="57">
        <v>45</v>
      </c>
      <c r="D134" s="57">
        <v>0</v>
      </c>
      <c r="E134" s="57">
        <v>0</v>
      </c>
      <c r="F134" s="57">
        <v>0</v>
      </c>
      <c r="G134" s="57">
        <v>0</v>
      </c>
      <c r="H134" s="57">
        <v>45</v>
      </c>
      <c r="I134" s="57">
        <v>0</v>
      </c>
      <c r="J134" s="57">
        <v>45</v>
      </c>
      <c r="K134" s="57">
        <v>0</v>
      </c>
      <c r="L134" s="57">
        <v>0</v>
      </c>
      <c r="M134" s="57">
        <v>0</v>
      </c>
      <c r="N134" s="57">
        <v>0</v>
      </c>
      <c r="O134" s="57">
        <v>45</v>
      </c>
      <c r="P134" s="57">
        <v>0</v>
      </c>
      <c r="Q134" s="69" t="s">
        <v>596</v>
      </c>
    </row>
    <row r="135" spans="1:17" s="1" customFormat="1" ht="39">
      <c r="A135" s="54"/>
      <c r="B135" s="67" t="s">
        <v>597</v>
      </c>
      <c r="C135" s="57">
        <v>451.82803999999999</v>
      </c>
      <c r="D135" s="57">
        <v>0</v>
      </c>
      <c r="E135" s="57">
        <v>0</v>
      </c>
      <c r="F135" s="57">
        <v>0</v>
      </c>
      <c r="G135" s="57">
        <v>0</v>
      </c>
      <c r="H135" s="57">
        <v>451.82803999999999</v>
      </c>
      <c r="I135" s="57">
        <v>0</v>
      </c>
      <c r="J135" s="57">
        <v>451.82803999999999</v>
      </c>
      <c r="K135" s="57">
        <v>0</v>
      </c>
      <c r="L135" s="57">
        <v>0</v>
      </c>
      <c r="M135" s="57">
        <v>0</v>
      </c>
      <c r="N135" s="57">
        <v>0</v>
      </c>
      <c r="O135" s="57">
        <v>451.82803999999999</v>
      </c>
      <c r="P135" s="57">
        <v>0</v>
      </c>
      <c r="Q135" s="69" t="s">
        <v>598</v>
      </c>
    </row>
    <row r="136" spans="1:17" s="1" customFormat="1" ht="58.5">
      <c r="A136" s="54"/>
      <c r="B136" s="55" t="s">
        <v>599</v>
      </c>
      <c r="C136" s="57">
        <v>26.108000000000001</v>
      </c>
      <c r="D136" s="57">
        <v>0</v>
      </c>
      <c r="E136" s="57">
        <v>0</v>
      </c>
      <c r="F136" s="57">
        <v>0</v>
      </c>
      <c r="G136" s="57">
        <v>0</v>
      </c>
      <c r="H136" s="57">
        <v>26.108000000000001</v>
      </c>
      <c r="I136" s="57">
        <v>0</v>
      </c>
      <c r="J136" s="57">
        <v>26.108000000000001</v>
      </c>
      <c r="K136" s="57">
        <v>0</v>
      </c>
      <c r="L136" s="57">
        <v>0</v>
      </c>
      <c r="M136" s="57">
        <v>0</v>
      </c>
      <c r="N136" s="57">
        <v>0</v>
      </c>
      <c r="O136" s="57">
        <v>26.108000000000001</v>
      </c>
      <c r="P136" s="57">
        <v>0</v>
      </c>
      <c r="Q136" s="69" t="s">
        <v>600</v>
      </c>
    </row>
    <row r="137" spans="1:17" s="1" customFormat="1" ht="39">
      <c r="A137" s="54"/>
      <c r="B137" s="55" t="s">
        <v>601</v>
      </c>
      <c r="C137" s="57">
        <v>99.8</v>
      </c>
      <c r="D137" s="57">
        <v>0</v>
      </c>
      <c r="E137" s="57">
        <v>0</v>
      </c>
      <c r="F137" s="57">
        <v>0</v>
      </c>
      <c r="G137" s="57">
        <v>0</v>
      </c>
      <c r="H137" s="57">
        <v>99.8</v>
      </c>
      <c r="I137" s="57">
        <v>0</v>
      </c>
      <c r="J137" s="57">
        <v>99.8</v>
      </c>
      <c r="K137" s="57">
        <v>0</v>
      </c>
      <c r="L137" s="57">
        <v>0</v>
      </c>
      <c r="M137" s="57">
        <v>0</v>
      </c>
      <c r="N137" s="57">
        <v>0</v>
      </c>
      <c r="O137" s="57">
        <v>99.8</v>
      </c>
      <c r="P137" s="57">
        <v>0</v>
      </c>
      <c r="Q137" s="69" t="s">
        <v>602</v>
      </c>
    </row>
    <row r="138" spans="1:17" s="1" customFormat="1" ht="19.5">
      <c r="A138" s="56"/>
      <c r="B138" s="76" t="s">
        <v>603</v>
      </c>
      <c r="C138" s="72">
        <f>C120+C121+C122+C123+C124+C125+C126+C127+C128+C129+C130+C131+C132+C133+C134+C135+C136+C137</f>
        <v>6844.9860400000007</v>
      </c>
      <c r="D138" s="72">
        <v>0</v>
      </c>
      <c r="E138" s="72">
        <v>0</v>
      </c>
      <c r="F138" s="72">
        <v>0</v>
      </c>
      <c r="G138" s="72">
        <v>0</v>
      </c>
      <c r="H138" s="72">
        <f>H120+H121+H122+H123+H124+H125+H126+H127+H128+H129+H130+H131+H132+H133+H134+H135+H136+H137</f>
        <v>6844.9860400000007</v>
      </c>
      <c r="I138" s="72">
        <v>0</v>
      </c>
      <c r="J138" s="72">
        <f>J120+J121+J122+J123+J124+J125+J126+J127+J128+J129+J130+J131+J132+J133+J134+J135+J136+J137</f>
        <v>6834.9860400000007</v>
      </c>
      <c r="K138" s="72">
        <v>0</v>
      </c>
      <c r="L138" s="72">
        <v>0</v>
      </c>
      <c r="M138" s="72">
        <v>0</v>
      </c>
      <c r="N138" s="72">
        <v>0</v>
      </c>
      <c r="O138" s="72">
        <f>O120+O121+O122+O123+O124+O125+O126+O127+O128+O129+O130+O131+O132+O133+O134+O135+O136+O137</f>
        <v>6834.9860400000007</v>
      </c>
      <c r="P138" s="72">
        <v>0</v>
      </c>
      <c r="Q138" s="77"/>
    </row>
    <row r="139" spans="1:17" s="1" customFormat="1" ht="19.5">
      <c r="A139" s="56"/>
      <c r="B139" s="69"/>
      <c r="C139" s="382" t="s">
        <v>604</v>
      </c>
      <c r="D139" s="383"/>
      <c r="E139" s="383"/>
      <c r="F139" s="383"/>
      <c r="G139" s="383"/>
      <c r="H139" s="383"/>
      <c r="I139" s="383"/>
      <c r="J139" s="383"/>
      <c r="K139" s="383"/>
      <c r="L139" s="383"/>
      <c r="M139" s="383"/>
      <c r="N139" s="383"/>
      <c r="O139" s="383"/>
      <c r="P139" s="384"/>
      <c r="Q139" s="56"/>
    </row>
    <row r="140" spans="1:17" s="1" customFormat="1" ht="39">
      <c r="A140" s="54"/>
      <c r="B140" s="62" t="s">
        <v>605</v>
      </c>
      <c r="C140" s="58">
        <v>1649.806</v>
      </c>
      <c r="D140" s="57">
        <v>0</v>
      </c>
      <c r="E140" s="57">
        <v>0</v>
      </c>
      <c r="F140" s="57">
        <v>0</v>
      </c>
      <c r="G140" s="57">
        <v>0</v>
      </c>
      <c r="H140" s="58">
        <v>1649.806</v>
      </c>
      <c r="I140" s="57">
        <v>0</v>
      </c>
      <c r="J140" s="58">
        <v>1649.806</v>
      </c>
      <c r="K140" s="57">
        <v>0</v>
      </c>
      <c r="L140" s="57">
        <v>0</v>
      </c>
      <c r="M140" s="57">
        <v>0</v>
      </c>
      <c r="N140" s="57">
        <v>0</v>
      </c>
      <c r="O140" s="58">
        <v>1649.806</v>
      </c>
      <c r="P140" s="57">
        <v>0</v>
      </c>
      <c r="Q140" s="54"/>
    </row>
    <row r="141" spans="1:17" s="1" customFormat="1" ht="39">
      <c r="A141" s="54"/>
      <c r="B141" s="62" t="s">
        <v>606</v>
      </c>
      <c r="C141" s="78">
        <v>492.03886999999997</v>
      </c>
      <c r="D141" s="57">
        <v>0</v>
      </c>
      <c r="E141" s="57">
        <v>0</v>
      </c>
      <c r="F141" s="57">
        <v>0</v>
      </c>
      <c r="G141" s="57">
        <v>0</v>
      </c>
      <c r="H141" s="78">
        <v>492.03886999999997</v>
      </c>
      <c r="I141" s="57">
        <v>0</v>
      </c>
      <c r="J141" s="78">
        <v>492.03886999999997</v>
      </c>
      <c r="K141" s="57">
        <v>0</v>
      </c>
      <c r="L141" s="57">
        <v>0</v>
      </c>
      <c r="M141" s="57">
        <v>0</v>
      </c>
      <c r="N141" s="57">
        <v>0</v>
      </c>
      <c r="O141" s="78">
        <v>492.03886999999997</v>
      </c>
      <c r="P141" s="57">
        <v>0</v>
      </c>
      <c r="Q141" s="54"/>
    </row>
    <row r="142" spans="1:17" s="1" customFormat="1" ht="19.5">
      <c r="A142" s="54"/>
      <c r="B142" s="62" t="s">
        <v>607</v>
      </c>
      <c r="C142" s="78"/>
      <c r="D142" s="57"/>
      <c r="E142" s="57"/>
      <c r="F142" s="57"/>
      <c r="G142" s="57"/>
      <c r="H142" s="78"/>
      <c r="I142" s="57"/>
      <c r="J142" s="78"/>
      <c r="K142" s="57"/>
      <c r="L142" s="57"/>
      <c r="M142" s="57"/>
      <c r="N142" s="57"/>
      <c r="O142" s="78"/>
      <c r="P142" s="57"/>
      <c r="Q142" s="54"/>
    </row>
    <row r="143" spans="1:17" s="1" customFormat="1" ht="39">
      <c r="A143" s="54"/>
      <c r="B143" s="62" t="s">
        <v>608</v>
      </c>
      <c r="C143" s="78">
        <v>109.43808</v>
      </c>
      <c r="D143" s="57">
        <v>0</v>
      </c>
      <c r="E143" s="57">
        <v>0</v>
      </c>
      <c r="F143" s="57">
        <v>0</v>
      </c>
      <c r="G143" s="57">
        <v>0</v>
      </c>
      <c r="H143" s="78">
        <v>109.43808</v>
      </c>
      <c r="I143" s="57">
        <v>0</v>
      </c>
      <c r="J143" s="78">
        <v>108.49590999999999</v>
      </c>
      <c r="K143" s="57">
        <v>0</v>
      </c>
      <c r="L143" s="57">
        <v>0</v>
      </c>
      <c r="M143" s="57">
        <v>0</v>
      </c>
      <c r="N143" s="57">
        <v>0</v>
      </c>
      <c r="O143" s="78">
        <v>108.49590999999999</v>
      </c>
      <c r="P143" s="57">
        <v>0</v>
      </c>
      <c r="Q143" s="54"/>
    </row>
    <row r="144" spans="1:17" s="1" customFormat="1" ht="19.5">
      <c r="A144" s="54"/>
      <c r="B144" s="62" t="s">
        <v>609</v>
      </c>
      <c r="C144" s="78">
        <v>0</v>
      </c>
      <c r="D144" s="57">
        <v>0</v>
      </c>
      <c r="E144" s="57">
        <v>0</v>
      </c>
      <c r="F144" s="57">
        <v>0</v>
      </c>
      <c r="G144" s="57">
        <v>0</v>
      </c>
      <c r="H144" s="78">
        <v>0</v>
      </c>
      <c r="I144" s="57">
        <v>0</v>
      </c>
      <c r="J144" s="78">
        <v>0</v>
      </c>
      <c r="K144" s="57">
        <v>0</v>
      </c>
      <c r="L144" s="57">
        <v>0</v>
      </c>
      <c r="M144" s="57">
        <v>0</v>
      </c>
      <c r="N144" s="57">
        <v>0</v>
      </c>
      <c r="O144" s="78">
        <v>0</v>
      </c>
      <c r="P144" s="57">
        <v>0</v>
      </c>
      <c r="Q144" s="54"/>
    </row>
    <row r="145" spans="1:17" s="1" customFormat="1" ht="39">
      <c r="A145" s="54"/>
      <c r="B145" s="62" t="s">
        <v>610</v>
      </c>
      <c r="C145" s="78"/>
      <c r="D145" s="57"/>
      <c r="E145" s="57"/>
      <c r="F145" s="57"/>
      <c r="G145" s="57"/>
      <c r="H145" s="78"/>
      <c r="I145" s="57"/>
      <c r="J145" s="78"/>
      <c r="K145" s="57"/>
      <c r="L145" s="57"/>
      <c r="M145" s="57"/>
      <c r="N145" s="57"/>
      <c r="O145" s="78"/>
      <c r="P145" s="57"/>
      <c r="Q145" s="54"/>
    </row>
    <row r="146" spans="1:17" s="1" customFormat="1" ht="39">
      <c r="A146" s="54"/>
      <c r="B146" s="55" t="s">
        <v>611</v>
      </c>
      <c r="C146" s="78">
        <v>0.28320000000000001</v>
      </c>
      <c r="D146" s="57">
        <v>0</v>
      </c>
      <c r="E146" s="57">
        <v>0</v>
      </c>
      <c r="F146" s="57">
        <v>0</v>
      </c>
      <c r="G146" s="57">
        <v>0</v>
      </c>
      <c r="H146" s="78">
        <v>0.28320000000000001</v>
      </c>
      <c r="I146" s="57">
        <v>0</v>
      </c>
      <c r="J146" s="78">
        <v>0.28320000000000001</v>
      </c>
      <c r="K146" s="57">
        <v>0</v>
      </c>
      <c r="L146" s="57">
        <v>0</v>
      </c>
      <c r="M146" s="57">
        <v>0</v>
      </c>
      <c r="N146" s="57">
        <v>0</v>
      </c>
      <c r="O146" s="78">
        <v>0.28320000000000001</v>
      </c>
      <c r="P146" s="57">
        <v>0</v>
      </c>
      <c r="Q146" s="54"/>
    </row>
    <row r="147" spans="1:17" s="1" customFormat="1" ht="19.5">
      <c r="A147" s="54"/>
      <c r="B147" s="62" t="s">
        <v>612</v>
      </c>
      <c r="C147" s="78">
        <v>133.62647999999999</v>
      </c>
      <c r="D147" s="57">
        <v>0</v>
      </c>
      <c r="E147" s="57">
        <v>0</v>
      </c>
      <c r="F147" s="57">
        <v>0</v>
      </c>
      <c r="G147" s="57">
        <v>0</v>
      </c>
      <c r="H147" s="78">
        <v>133.62647999999999</v>
      </c>
      <c r="I147" s="57">
        <v>0</v>
      </c>
      <c r="J147" s="78">
        <v>133.62647999999999</v>
      </c>
      <c r="K147" s="57">
        <v>0</v>
      </c>
      <c r="L147" s="57">
        <v>0</v>
      </c>
      <c r="M147" s="57">
        <v>0</v>
      </c>
      <c r="N147" s="57">
        <v>0</v>
      </c>
      <c r="O147" s="78">
        <v>133.62647999999999</v>
      </c>
      <c r="P147" s="57">
        <v>0</v>
      </c>
      <c r="Q147" s="54"/>
    </row>
    <row r="148" spans="1:17" s="1" customFormat="1" ht="58.5">
      <c r="A148" s="54"/>
      <c r="B148" s="55" t="s">
        <v>613</v>
      </c>
      <c r="C148" s="78">
        <v>21.835319999999999</v>
      </c>
      <c r="D148" s="57">
        <v>0</v>
      </c>
      <c r="E148" s="57">
        <v>0</v>
      </c>
      <c r="F148" s="57">
        <v>0</v>
      </c>
      <c r="G148" s="57">
        <v>0</v>
      </c>
      <c r="H148" s="78">
        <v>21.835319999999999</v>
      </c>
      <c r="I148" s="57">
        <v>0</v>
      </c>
      <c r="J148" s="78">
        <v>21.835319999999999</v>
      </c>
      <c r="K148" s="57">
        <v>0</v>
      </c>
      <c r="L148" s="57">
        <v>0</v>
      </c>
      <c r="M148" s="57">
        <v>0</v>
      </c>
      <c r="N148" s="57">
        <v>0</v>
      </c>
      <c r="O148" s="78">
        <v>21.835319999999999</v>
      </c>
      <c r="P148" s="57">
        <v>0</v>
      </c>
      <c r="Q148" s="54"/>
    </row>
    <row r="149" spans="1:17" s="1" customFormat="1" ht="39">
      <c r="A149" s="54"/>
      <c r="B149" s="62" t="s">
        <v>614</v>
      </c>
      <c r="C149" s="78">
        <v>13.692959999999999</v>
      </c>
      <c r="D149" s="57">
        <v>0</v>
      </c>
      <c r="E149" s="57">
        <v>0</v>
      </c>
      <c r="F149" s="57">
        <v>0</v>
      </c>
      <c r="G149" s="57">
        <v>0</v>
      </c>
      <c r="H149" s="78">
        <v>13.692959999999999</v>
      </c>
      <c r="I149" s="57">
        <v>0</v>
      </c>
      <c r="J149" s="78">
        <v>13.692959999999999</v>
      </c>
      <c r="K149" s="57">
        <v>0</v>
      </c>
      <c r="L149" s="57">
        <v>0</v>
      </c>
      <c r="M149" s="57">
        <v>0</v>
      </c>
      <c r="N149" s="57">
        <v>0</v>
      </c>
      <c r="O149" s="78">
        <v>13.692959999999999</v>
      </c>
      <c r="P149" s="57">
        <v>0</v>
      </c>
      <c r="Q149" s="54"/>
    </row>
    <row r="150" spans="1:17" s="1" customFormat="1" ht="19.5">
      <c r="A150" s="54"/>
      <c r="B150" s="55" t="s">
        <v>615</v>
      </c>
      <c r="C150" s="79"/>
      <c r="D150" s="57">
        <v>0</v>
      </c>
      <c r="E150" s="57">
        <v>0</v>
      </c>
      <c r="F150" s="57">
        <v>0</v>
      </c>
      <c r="G150" s="57">
        <v>0</v>
      </c>
      <c r="H150" s="57">
        <v>0</v>
      </c>
      <c r="I150" s="57">
        <v>0</v>
      </c>
      <c r="J150" s="78"/>
      <c r="K150" s="57">
        <v>0</v>
      </c>
      <c r="L150" s="57">
        <v>0</v>
      </c>
      <c r="M150" s="57">
        <v>0</v>
      </c>
      <c r="N150" s="57">
        <v>0</v>
      </c>
      <c r="O150" s="57">
        <v>0</v>
      </c>
      <c r="P150" s="57">
        <v>0</v>
      </c>
      <c r="Q150" s="54"/>
    </row>
    <row r="151" spans="1:17" s="1" customFormat="1" ht="39">
      <c r="A151" s="54"/>
      <c r="B151" s="55" t="s">
        <v>616</v>
      </c>
      <c r="C151" s="58">
        <v>107.616</v>
      </c>
      <c r="D151" s="57">
        <v>0</v>
      </c>
      <c r="E151" s="57">
        <v>0</v>
      </c>
      <c r="F151" s="57">
        <v>0</v>
      </c>
      <c r="G151" s="57">
        <v>0</v>
      </c>
      <c r="H151" s="58">
        <v>107.616</v>
      </c>
      <c r="I151" s="57">
        <v>0</v>
      </c>
      <c r="J151" s="78">
        <v>107.616</v>
      </c>
      <c r="K151" s="57">
        <v>0</v>
      </c>
      <c r="L151" s="57">
        <v>0</v>
      </c>
      <c r="M151" s="57">
        <v>0</v>
      </c>
      <c r="N151" s="57">
        <v>0</v>
      </c>
      <c r="O151" s="58">
        <v>107.616</v>
      </c>
      <c r="P151" s="57">
        <v>0</v>
      </c>
      <c r="Q151" s="54"/>
    </row>
    <row r="152" spans="1:17" s="1" customFormat="1" ht="39">
      <c r="A152" s="54"/>
      <c r="B152" s="55" t="s">
        <v>617</v>
      </c>
      <c r="C152" s="58">
        <v>15.47</v>
      </c>
      <c r="D152" s="57">
        <v>0</v>
      </c>
      <c r="E152" s="57">
        <v>0</v>
      </c>
      <c r="F152" s="57">
        <v>0</v>
      </c>
      <c r="G152" s="57">
        <v>0</v>
      </c>
      <c r="H152" s="78">
        <v>15.47</v>
      </c>
      <c r="I152" s="57">
        <v>0</v>
      </c>
      <c r="J152" s="57">
        <v>15.47</v>
      </c>
      <c r="K152" s="57">
        <v>0</v>
      </c>
      <c r="L152" s="57">
        <v>0</v>
      </c>
      <c r="M152" s="57">
        <v>0</v>
      </c>
      <c r="N152" s="57">
        <v>0</v>
      </c>
      <c r="O152" s="58">
        <v>15.47</v>
      </c>
      <c r="P152" s="57">
        <v>0</v>
      </c>
      <c r="Q152" s="54"/>
    </row>
    <row r="153" spans="1:17" s="1" customFormat="1" ht="58.5">
      <c r="A153" s="54"/>
      <c r="B153" s="62" t="s">
        <v>618</v>
      </c>
      <c r="C153" s="78">
        <v>6.36</v>
      </c>
      <c r="D153" s="57">
        <v>0</v>
      </c>
      <c r="E153" s="57">
        <v>0</v>
      </c>
      <c r="F153" s="57">
        <v>0</v>
      </c>
      <c r="G153" s="57">
        <v>0</v>
      </c>
      <c r="H153" s="78">
        <v>6.36</v>
      </c>
      <c r="I153" s="57">
        <v>0</v>
      </c>
      <c r="J153" s="57">
        <v>6.36</v>
      </c>
      <c r="K153" s="57">
        <v>0</v>
      </c>
      <c r="L153" s="57">
        <v>0</v>
      </c>
      <c r="M153" s="57">
        <v>0</v>
      </c>
      <c r="N153" s="57">
        <v>0</v>
      </c>
      <c r="O153" s="78">
        <v>6.36</v>
      </c>
      <c r="P153" s="57">
        <v>0</v>
      </c>
      <c r="Q153" s="54"/>
    </row>
    <row r="154" spans="1:17" s="1" customFormat="1" ht="58.5">
      <c r="A154" s="54"/>
      <c r="B154" s="55" t="s">
        <v>619</v>
      </c>
      <c r="C154" s="78">
        <v>5.44</v>
      </c>
      <c r="D154" s="57">
        <v>0</v>
      </c>
      <c r="E154" s="57">
        <v>0</v>
      </c>
      <c r="F154" s="57">
        <v>0</v>
      </c>
      <c r="G154" s="57">
        <v>0</v>
      </c>
      <c r="H154" s="58">
        <v>5.44</v>
      </c>
      <c r="I154" s="57">
        <v>0</v>
      </c>
      <c r="J154" s="78">
        <v>5.44</v>
      </c>
      <c r="K154" s="57">
        <v>0</v>
      </c>
      <c r="L154" s="57">
        <v>0</v>
      </c>
      <c r="M154" s="57">
        <v>0</v>
      </c>
      <c r="N154" s="57">
        <v>0</v>
      </c>
      <c r="O154" s="78">
        <v>5.44</v>
      </c>
      <c r="P154" s="57">
        <v>0</v>
      </c>
      <c r="Q154" s="54"/>
    </row>
    <row r="155" spans="1:17" s="1" customFormat="1" ht="19.5">
      <c r="A155" s="54"/>
      <c r="B155" s="62" t="s">
        <v>620</v>
      </c>
      <c r="C155" s="79"/>
      <c r="D155" s="57">
        <v>0</v>
      </c>
      <c r="E155" s="57">
        <v>0</v>
      </c>
      <c r="F155" s="57">
        <v>0</v>
      </c>
      <c r="G155" s="57">
        <v>0</v>
      </c>
      <c r="H155" s="58">
        <v>0</v>
      </c>
      <c r="I155" s="57">
        <v>0</v>
      </c>
      <c r="J155" s="78"/>
      <c r="K155" s="57">
        <v>0</v>
      </c>
      <c r="L155" s="57">
        <v>0</v>
      </c>
      <c r="M155" s="57">
        <v>0</v>
      </c>
      <c r="N155" s="57">
        <v>0</v>
      </c>
      <c r="O155" s="57">
        <v>0</v>
      </c>
      <c r="P155" s="57">
        <v>0</v>
      </c>
      <c r="Q155" s="54"/>
    </row>
    <row r="156" spans="1:17" s="1" customFormat="1" ht="19.5">
      <c r="A156" s="54"/>
      <c r="B156" s="62" t="s">
        <v>621</v>
      </c>
      <c r="C156" s="78">
        <v>7.4999999999999997E-2</v>
      </c>
      <c r="D156" s="57">
        <v>0</v>
      </c>
      <c r="E156" s="57">
        <v>0</v>
      </c>
      <c r="F156" s="57">
        <v>0</v>
      </c>
      <c r="G156" s="57">
        <v>0</v>
      </c>
      <c r="H156" s="78">
        <v>7.4999999999999997E-2</v>
      </c>
      <c r="I156" s="57">
        <v>0</v>
      </c>
      <c r="J156" s="78">
        <v>7.4999999999999997E-2</v>
      </c>
      <c r="K156" s="57">
        <v>0</v>
      </c>
      <c r="L156" s="57">
        <v>0</v>
      </c>
      <c r="M156" s="57">
        <v>0</v>
      </c>
      <c r="N156" s="57">
        <v>0</v>
      </c>
      <c r="O156" s="78">
        <v>7.4999999999999997E-2</v>
      </c>
      <c r="P156" s="57">
        <v>0</v>
      </c>
      <c r="Q156" s="54"/>
    </row>
    <row r="157" spans="1:17" s="1" customFormat="1" ht="39">
      <c r="A157" s="54"/>
      <c r="B157" s="62" t="s">
        <v>622</v>
      </c>
      <c r="C157" s="79"/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78"/>
      <c r="K157" s="57">
        <v>0</v>
      </c>
      <c r="L157" s="57">
        <v>0</v>
      </c>
      <c r="M157" s="57">
        <v>0</v>
      </c>
      <c r="N157" s="57">
        <v>0</v>
      </c>
      <c r="O157" s="57">
        <v>0</v>
      </c>
      <c r="P157" s="57">
        <v>0</v>
      </c>
      <c r="Q157" s="54"/>
    </row>
    <row r="158" spans="1:17" s="1" customFormat="1" ht="39">
      <c r="A158" s="54"/>
      <c r="B158" s="62" t="s">
        <v>623</v>
      </c>
      <c r="C158" s="78">
        <v>20.914999999999999</v>
      </c>
      <c r="D158" s="57">
        <v>0</v>
      </c>
      <c r="E158" s="57">
        <v>0</v>
      </c>
      <c r="F158" s="57">
        <v>0</v>
      </c>
      <c r="G158" s="57">
        <v>0</v>
      </c>
      <c r="H158" s="78">
        <v>20.914999999999999</v>
      </c>
      <c r="I158" s="57">
        <v>0</v>
      </c>
      <c r="J158" s="78">
        <v>20.914999999999999</v>
      </c>
      <c r="K158" s="57">
        <v>0</v>
      </c>
      <c r="L158" s="57">
        <v>0</v>
      </c>
      <c r="M158" s="57">
        <v>0</v>
      </c>
      <c r="N158" s="57">
        <v>0</v>
      </c>
      <c r="O158" s="78">
        <v>20.914999999999999</v>
      </c>
      <c r="P158" s="57">
        <v>0</v>
      </c>
      <c r="Q158" s="54"/>
    </row>
    <row r="159" spans="1:17" s="1" customFormat="1" ht="19.5">
      <c r="A159" s="54"/>
      <c r="B159" s="62" t="s">
        <v>624</v>
      </c>
      <c r="C159" s="78">
        <v>4.8</v>
      </c>
      <c r="D159" s="57">
        <v>0</v>
      </c>
      <c r="E159" s="57">
        <v>0</v>
      </c>
      <c r="F159" s="57">
        <v>0</v>
      </c>
      <c r="G159" s="57">
        <v>0</v>
      </c>
      <c r="H159" s="78">
        <v>4.8</v>
      </c>
      <c r="I159" s="57">
        <v>0</v>
      </c>
      <c r="J159" s="78">
        <v>4.8</v>
      </c>
      <c r="K159" s="57">
        <v>0</v>
      </c>
      <c r="L159" s="57">
        <v>0</v>
      </c>
      <c r="M159" s="57">
        <v>0</v>
      </c>
      <c r="N159" s="57">
        <v>0</v>
      </c>
      <c r="O159" s="57">
        <v>4.8</v>
      </c>
      <c r="P159" s="57">
        <v>0</v>
      </c>
      <c r="Q159" s="54"/>
    </row>
    <row r="160" spans="1:17" s="1" customFormat="1" ht="19.5">
      <c r="A160" s="54"/>
      <c r="B160" s="70" t="s">
        <v>625</v>
      </c>
      <c r="C160" s="80">
        <f>C140+C141+C143+C144+C146+C147+C148+C149+C151+C152+C153+C154+C156+C158+C159</f>
        <v>2581.3969099999995</v>
      </c>
      <c r="D160" s="72">
        <v>0</v>
      </c>
      <c r="E160" s="72">
        <v>0</v>
      </c>
      <c r="F160" s="72">
        <v>0</v>
      </c>
      <c r="G160" s="72">
        <v>0</v>
      </c>
      <c r="H160" s="81">
        <f>H140+H141+H142+H143+H144+H146+H147+H148+H149+H150+H151+H152+H153+H154+H155+H156+H157+H158+H159</f>
        <v>2581.3969099999995</v>
      </c>
      <c r="I160" s="72">
        <v>0</v>
      </c>
      <c r="J160" s="81">
        <f>J140+J141+J143+J146+J147+J148+J149+J151+J152+J153+J154+J156+J158+J159</f>
        <v>2580.4547399999997</v>
      </c>
      <c r="K160" s="72">
        <v>0</v>
      </c>
      <c r="L160" s="72">
        <v>0</v>
      </c>
      <c r="M160" s="72">
        <v>0</v>
      </c>
      <c r="N160" s="72">
        <v>0</v>
      </c>
      <c r="O160" s="81">
        <f>O140+O141+O142+O143+O144+O145+O146+O147+O148+O149+O150+O151+O152+O153+O154+O155+O156+O157+O158+O159</f>
        <v>2580.4547399999997</v>
      </c>
      <c r="P160" s="72">
        <v>0</v>
      </c>
      <c r="Q160" s="54"/>
    </row>
    <row r="161" spans="1:17" s="1" customFormat="1" ht="19.5">
      <c r="A161" s="54"/>
      <c r="B161" s="62"/>
      <c r="C161" s="381" t="s">
        <v>626</v>
      </c>
      <c r="D161" s="385"/>
      <c r="E161" s="385"/>
      <c r="F161" s="385"/>
      <c r="G161" s="385"/>
      <c r="H161" s="385"/>
      <c r="I161" s="385"/>
      <c r="J161" s="385"/>
      <c r="K161" s="385"/>
      <c r="L161" s="385"/>
      <c r="M161" s="385"/>
      <c r="N161" s="385"/>
      <c r="O161" s="385"/>
      <c r="P161" s="386"/>
      <c r="Q161" s="54"/>
    </row>
    <row r="162" spans="1:17" s="1" customFormat="1" ht="185.25" customHeight="1">
      <c r="A162" s="54"/>
      <c r="B162" s="67" t="s">
        <v>627</v>
      </c>
      <c r="C162" s="57">
        <v>0</v>
      </c>
      <c r="D162" s="57">
        <v>0</v>
      </c>
      <c r="E162" s="57">
        <v>0</v>
      </c>
      <c r="F162" s="57">
        <v>0</v>
      </c>
      <c r="G162" s="57">
        <v>0</v>
      </c>
      <c r="H162" s="57">
        <v>0</v>
      </c>
      <c r="I162" s="57">
        <v>0</v>
      </c>
      <c r="J162" s="57">
        <v>0</v>
      </c>
      <c r="K162" s="57">
        <v>0</v>
      </c>
      <c r="L162" s="57">
        <v>0</v>
      </c>
      <c r="M162" s="57">
        <v>0</v>
      </c>
      <c r="N162" s="57">
        <v>0</v>
      </c>
      <c r="O162" s="57">
        <v>0</v>
      </c>
      <c r="P162" s="57">
        <v>0</v>
      </c>
      <c r="Q162" s="54"/>
    </row>
    <row r="163" spans="1:17" s="1" customFormat="1" ht="19.5">
      <c r="A163" s="74"/>
      <c r="B163" s="70" t="s">
        <v>628</v>
      </c>
      <c r="C163" s="72">
        <v>0</v>
      </c>
      <c r="D163" s="72">
        <v>0</v>
      </c>
      <c r="E163" s="72">
        <v>0</v>
      </c>
      <c r="F163" s="72">
        <v>0</v>
      </c>
      <c r="G163" s="72">
        <v>0</v>
      </c>
      <c r="H163" s="72">
        <v>0</v>
      </c>
      <c r="I163" s="72">
        <v>0</v>
      </c>
      <c r="J163" s="72">
        <v>0</v>
      </c>
      <c r="K163" s="72">
        <v>0</v>
      </c>
      <c r="L163" s="72">
        <v>0</v>
      </c>
      <c r="M163" s="72">
        <v>0</v>
      </c>
      <c r="N163" s="72">
        <v>0</v>
      </c>
      <c r="O163" s="72">
        <v>0</v>
      </c>
      <c r="P163" s="72">
        <v>0</v>
      </c>
      <c r="Q163" s="74"/>
    </row>
    <row r="164" spans="1:17" s="1" customFormat="1" ht="19.5">
      <c r="A164" s="74"/>
      <c r="B164" s="82" t="s">
        <v>629</v>
      </c>
      <c r="C164" s="83">
        <f>C118+C138+C160+C163</f>
        <v>10043.15719</v>
      </c>
      <c r="D164" s="84">
        <v>0</v>
      </c>
      <c r="E164" s="84">
        <v>0</v>
      </c>
      <c r="F164" s="84">
        <v>0</v>
      </c>
      <c r="G164" s="84">
        <v>0</v>
      </c>
      <c r="H164" s="85">
        <f>H118+H138+H160+H163</f>
        <v>10043.15719</v>
      </c>
      <c r="I164" s="84">
        <v>0</v>
      </c>
      <c r="J164" s="85">
        <f>J118+J138+J160+J163</f>
        <v>10032.21502</v>
      </c>
      <c r="K164" s="84">
        <v>0</v>
      </c>
      <c r="L164" s="84">
        <v>0</v>
      </c>
      <c r="M164" s="84">
        <v>0</v>
      </c>
      <c r="N164" s="84">
        <v>0</v>
      </c>
      <c r="O164" s="85">
        <f>O118+O138+O160+O163</f>
        <v>10032.21502</v>
      </c>
      <c r="P164" s="84">
        <v>0</v>
      </c>
      <c r="Q164" s="74"/>
    </row>
    <row r="165" spans="1:17" s="1" customFormat="1" ht="19.5">
      <c r="A165" s="54"/>
      <c r="B165" s="62"/>
      <c r="C165" s="378" t="s">
        <v>630</v>
      </c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80"/>
      <c r="Q165" s="54"/>
    </row>
    <row r="166" spans="1:17" s="1" customFormat="1" ht="19.5">
      <c r="A166" s="54"/>
      <c r="B166" s="62"/>
      <c r="C166" s="378" t="s">
        <v>631</v>
      </c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  <c r="O166" s="379"/>
      <c r="P166" s="380"/>
      <c r="Q166" s="54"/>
    </row>
    <row r="167" spans="1:17" s="1" customFormat="1" ht="19.5">
      <c r="A167" s="54"/>
      <c r="B167" s="62"/>
      <c r="C167" s="381" t="s">
        <v>632</v>
      </c>
      <c r="D167" s="379"/>
      <c r="E167" s="379"/>
      <c r="F167" s="379"/>
      <c r="G167" s="379"/>
      <c r="H167" s="379"/>
      <c r="I167" s="379"/>
      <c r="J167" s="379"/>
      <c r="K167" s="379"/>
      <c r="L167" s="379"/>
      <c r="M167" s="379"/>
      <c r="N167" s="379"/>
      <c r="O167" s="379"/>
      <c r="P167" s="380"/>
      <c r="Q167" s="54"/>
    </row>
    <row r="168" spans="1:17" s="1" customFormat="1" ht="126.95" customHeight="1">
      <c r="A168" s="54"/>
      <c r="B168" s="62" t="s">
        <v>529</v>
      </c>
      <c r="C168" s="57">
        <v>0</v>
      </c>
      <c r="D168" s="57">
        <v>0</v>
      </c>
      <c r="E168" s="57">
        <v>0</v>
      </c>
      <c r="F168" s="57">
        <v>0</v>
      </c>
      <c r="G168" s="57">
        <v>0</v>
      </c>
      <c r="H168" s="57">
        <v>0</v>
      </c>
      <c r="I168" s="57">
        <v>0</v>
      </c>
      <c r="J168" s="57">
        <v>0</v>
      </c>
      <c r="K168" s="57">
        <v>0</v>
      </c>
      <c r="L168" s="57">
        <v>0</v>
      </c>
      <c r="M168" s="57">
        <v>0</v>
      </c>
      <c r="N168" s="57">
        <v>0</v>
      </c>
      <c r="O168" s="57">
        <v>0</v>
      </c>
      <c r="P168" s="57">
        <v>0</v>
      </c>
      <c r="Q168" s="54"/>
    </row>
    <row r="169" spans="1:17" s="1" customFormat="1" ht="58.5">
      <c r="A169" s="54"/>
      <c r="B169" s="62" t="s">
        <v>531</v>
      </c>
      <c r="C169" s="57">
        <v>0</v>
      </c>
      <c r="D169" s="57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57">
        <v>0</v>
      </c>
      <c r="M169" s="57">
        <v>0</v>
      </c>
      <c r="N169" s="57">
        <v>0</v>
      </c>
      <c r="O169" s="57">
        <v>0</v>
      </c>
      <c r="P169" s="57">
        <v>0</v>
      </c>
      <c r="Q169" s="54"/>
    </row>
    <row r="170" spans="1:17" s="1" customFormat="1" ht="39">
      <c r="A170" s="54"/>
      <c r="B170" s="62" t="s">
        <v>532</v>
      </c>
      <c r="C170" s="57">
        <v>0</v>
      </c>
      <c r="D170" s="57">
        <v>0</v>
      </c>
      <c r="E170" s="57">
        <v>0</v>
      </c>
      <c r="F170" s="57">
        <v>0</v>
      </c>
      <c r="G170" s="57">
        <v>0</v>
      </c>
      <c r="H170" s="57">
        <v>0</v>
      </c>
      <c r="I170" s="57">
        <v>0</v>
      </c>
      <c r="J170" s="57">
        <v>0</v>
      </c>
      <c r="K170" s="57">
        <v>0</v>
      </c>
      <c r="L170" s="57">
        <v>0</v>
      </c>
      <c r="M170" s="57">
        <v>0</v>
      </c>
      <c r="N170" s="57">
        <v>0</v>
      </c>
      <c r="O170" s="57">
        <v>0</v>
      </c>
      <c r="P170" s="57">
        <v>0</v>
      </c>
      <c r="Q170" s="54"/>
    </row>
    <row r="171" spans="1:17" s="1" customFormat="1" ht="198.95" customHeight="1">
      <c r="A171" s="54"/>
      <c r="B171" s="55" t="s">
        <v>534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57">
        <v>0</v>
      </c>
      <c r="P171" s="57">
        <v>0</v>
      </c>
      <c r="Q171" s="54"/>
    </row>
    <row r="172" spans="1:17" s="1" customFormat="1" ht="58.5">
      <c r="A172" s="54"/>
      <c r="B172" s="62" t="s">
        <v>536</v>
      </c>
      <c r="C172" s="60">
        <v>0</v>
      </c>
      <c r="D172" s="60">
        <v>0</v>
      </c>
      <c r="E172" s="60">
        <v>0</v>
      </c>
      <c r="F172" s="60">
        <v>0</v>
      </c>
      <c r="G172" s="60">
        <v>0</v>
      </c>
      <c r="H172" s="60">
        <v>0</v>
      </c>
      <c r="I172" s="60">
        <v>0</v>
      </c>
      <c r="J172" s="60">
        <v>0</v>
      </c>
      <c r="K172" s="60">
        <v>0</v>
      </c>
      <c r="L172" s="60">
        <v>0</v>
      </c>
      <c r="M172" s="60">
        <v>0</v>
      </c>
      <c r="N172" s="60">
        <v>0</v>
      </c>
      <c r="O172" s="60">
        <v>0</v>
      </c>
      <c r="P172" s="60">
        <v>0</v>
      </c>
      <c r="Q172" s="54"/>
    </row>
    <row r="173" spans="1:17" s="1" customFormat="1" ht="39">
      <c r="A173" s="54"/>
      <c r="B173" s="55" t="s">
        <v>537</v>
      </c>
      <c r="C173" s="57">
        <v>0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57">
        <v>0</v>
      </c>
      <c r="P173" s="57">
        <v>0</v>
      </c>
      <c r="Q173" s="54"/>
    </row>
    <row r="174" spans="1:17" s="1" customFormat="1" ht="39">
      <c r="A174" s="54"/>
      <c r="B174" s="55" t="s">
        <v>538</v>
      </c>
      <c r="C174" s="57">
        <v>0</v>
      </c>
      <c r="D174" s="57">
        <v>0</v>
      </c>
      <c r="E174" s="57">
        <v>0</v>
      </c>
      <c r="F174" s="57">
        <v>0</v>
      </c>
      <c r="G174" s="57">
        <v>0</v>
      </c>
      <c r="H174" s="57">
        <v>0</v>
      </c>
      <c r="I174" s="57">
        <v>0</v>
      </c>
      <c r="J174" s="57">
        <v>0</v>
      </c>
      <c r="K174" s="57">
        <v>0</v>
      </c>
      <c r="L174" s="57">
        <v>0</v>
      </c>
      <c r="M174" s="57">
        <v>0</v>
      </c>
      <c r="N174" s="57">
        <v>0</v>
      </c>
      <c r="O174" s="57">
        <v>0</v>
      </c>
      <c r="P174" s="57">
        <v>0</v>
      </c>
      <c r="Q174" s="54"/>
    </row>
    <row r="175" spans="1:17" s="1" customFormat="1" ht="39">
      <c r="A175" s="86"/>
      <c r="B175" s="62" t="s">
        <v>540</v>
      </c>
      <c r="C175" s="57">
        <v>0</v>
      </c>
      <c r="D175" s="57">
        <v>0</v>
      </c>
      <c r="E175" s="57">
        <v>0</v>
      </c>
      <c r="F175" s="57">
        <v>0</v>
      </c>
      <c r="G175" s="57">
        <v>0</v>
      </c>
      <c r="H175" s="57">
        <v>0</v>
      </c>
      <c r="I175" s="57">
        <v>0</v>
      </c>
      <c r="J175" s="57">
        <v>0</v>
      </c>
      <c r="K175" s="57">
        <v>0</v>
      </c>
      <c r="L175" s="57">
        <v>0</v>
      </c>
      <c r="M175" s="57">
        <v>0</v>
      </c>
      <c r="N175" s="57">
        <v>0</v>
      </c>
      <c r="O175" s="57">
        <v>0</v>
      </c>
      <c r="P175" s="57">
        <v>0</v>
      </c>
      <c r="Q175" s="86"/>
    </row>
    <row r="176" spans="1:17" s="1" customFormat="1" ht="58.5">
      <c r="A176" s="86"/>
      <c r="B176" s="62" t="s">
        <v>541</v>
      </c>
      <c r="C176" s="57">
        <v>0</v>
      </c>
      <c r="D176" s="57">
        <v>0</v>
      </c>
      <c r="E176" s="57">
        <v>0</v>
      </c>
      <c r="F176" s="57">
        <v>0</v>
      </c>
      <c r="G176" s="57">
        <v>0</v>
      </c>
      <c r="H176" s="57">
        <v>0</v>
      </c>
      <c r="I176" s="57">
        <v>0</v>
      </c>
      <c r="J176" s="57">
        <v>0</v>
      </c>
      <c r="K176" s="57">
        <v>0</v>
      </c>
      <c r="L176" s="57">
        <v>0</v>
      </c>
      <c r="M176" s="57">
        <v>0</v>
      </c>
      <c r="N176" s="57">
        <v>0</v>
      </c>
      <c r="O176" s="57">
        <v>0</v>
      </c>
      <c r="P176" s="57">
        <v>0</v>
      </c>
      <c r="Q176" s="86"/>
    </row>
    <row r="177" spans="1:17" s="1" customFormat="1" ht="19.5">
      <c r="A177" s="86"/>
      <c r="B177" s="70" t="s">
        <v>633</v>
      </c>
      <c r="C177" s="72">
        <v>0</v>
      </c>
      <c r="D177" s="72">
        <v>0</v>
      </c>
      <c r="E177" s="72">
        <v>0</v>
      </c>
      <c r="F177" s="72">
        <v>0</v>
      </c>
      <c r="G177" s="72">
        <v>0</v>
      </c>
      <c r="H177" s="72">
        <v>0</v>
      </c>
      <c r="I177" s="72">
        <v>0</v>
      </c>
      <c r="J177" s="72">
        <v>0</v>
      </c>
      <c r="K177" s="72"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0</v>
      </c>
      <c r="Q177" s="86"/>
    </row>
    <row r="178" spans="1:17" s="1" customFormat="1" ht="19.5">
      <c r="A178" s="86"/>
      <c r="B178" s="86"/>
      <c r="C178" s="382" t="s">
        <v>634</v>
      </c>
      <c r="D178" s="313"/>
      <c r="E178" s="313"/>
      <c r="F178" s="313"/>
      <c r="G178" s="313"/>
      <c r="H178" s="313"/>
      <c r="I178" s="313"/>
      <c r="J178" s="313"/>
      <c r="K178" s="313"/>
      <c r="L178" s="313"/>
      <c r="M178" s="313"/>
      <c r="N178" s="313"/>
      <c r="O178" s="313"/>
      <c r="P178" s="314"/>
      <c r="Q178" s="86"/>
    </row>
    <row r="179" spans="1:17" s="1" customFormat="1" ht="39">
      <c r="A179" s="86"/>
      <c r="B179" s="55" t="s">
        <v>635</v>
      </c>
      <c r="C179" s="57"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57">
        <v>0</v>
      </c>
      <c r="P179" s="57">
        <v>0</v>
      </c>
      <c r="Q179" s="86"/>
    </row>
    <row r="180" spans="1:17" s="1" customFormat="1" ht="58.5">
      <c r="A180" s="86"/>
      <c r="B180" s="55" t="s">
        <v>636</v>
      </c>
      <c r="C180" s="57">
        <v>0</v>
      </c>
      <c r="D180" s="57">
        <v>0</v>
      </c>
      <c r="E180" s="57">
        <v>0</v>
      </c>
      <c r="F180" s="57">
        <v>0</v>
      </c>
      <c r="G180" s="57">
        <v>0</v>
      </c>
      <c r="H180" s="57">
        <v>0</v>
      </c>
      <c r="I180" s="57">
        <v>0</v>
      </c>
      <c r="J180" s="57">
        <v>0</v>
      </c>
      <c r="K180" s="57">
        <v>0</v>
      </c>
      <c r="L180" s="57">
        <v>0</v>
      </c>
      <c r="M180" s="57">
        <v>0</v>
      </c>
      <c r="N180" s="57">
        <v>0</v>
      </c>
      <c r="O180" s="57">
        <v>0</v>
      </c>
      <c r="P180" s="57">
        <v>0</v>
      </c>
      <c r="Q180" s="86"/>
    </row>
    <row r="181" spans="1:17" s="1" customFormat="1" ht="39">
      <c r="A181" s="86"/>
      <c r="B181" s="55" t="s">
        <v>637</v>
      </c>
      <c r="C181" s="57">
        <v>0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57">
        <v>0</v>
      </c>
      <c r="P181" s="57">
        <v>0</v>
      </c>
      <c r="Q181" s="86"/>
    </row>
    <row r="182" spans="1:17" s="1" customFormat="1" ht="39">
      <c r="A182" s="86"/>
      <c r="B182" s="55" t="s">
        <v>638</v>
      </c>
      <c r="C182" s="57">
        <v>0</v>
      </c>
      <c r="D182" s="57">
        <v>0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57">
        <v>0</v>
      </c>
      <c r="P182" s="57">
        <v>0</v>
      </c>
      <c r="Q182" s="86"/>
    </row>
    <row r="183" spans="1:17" s="1" customFormat="1" ht="78">
      <c r="A183" s="86"/>
      <c r="B183" s="55" t="s">
        <v>639</v>
      </c>
      <c r="C183" s="57">
        <v>0</v>
      </c>
      <c r="D183" s="57">
        <v>0</v>
      </c>
      <c r="E183" s="57">
        <v>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57">
        <v>0</v>
      </c>
      <c r="P183" s="57">
        <v>0</v>
      </c>
      <c r="Q183" s="86"/>
    </row>
    <row r="184" spans="1:17" s="1" customFormat="1" ht="58.5">
      <c r="A184" s="86"/>
      <c r="B184" s="55" t="s">
        <v>640</v>
      </c>
      <c r="C184" s="57">
        <v>0</v>
      </c>
      <c r="D184" s="57">
        <v>0</v>
      </c>
      <c r="E184" s="57">
        <v>0</v>
      </c>
      <c r="F184" s="57">
        <v>0</v>
      </c>
      <c r="G184" s="57">
        <v>0</v>
      </c>
      <c r="H184" s="57">
        <v>0</v>
      </c>
      <c r="I184" s="57">
        <v>0</v>
      </c>
      <c r="J184" s="57">
        <v>0</v>
      </c>
      <c r="K184" s="57">
        <v>0</v>
      </c>
      <c r="L184" s="57">
        <v>0</v>
      </c>
      <c r="M184" s="57">
        <v>0</v>
      </c>
      <c r="N184" s="57">
        <v>0</v>
      </c>
      <c r="O184" s="57">
        <v>0</v>
      </c>
      <c r="P184" s="57">
        <v>0</v>
      </c>
      <c r="Q184" s="86"/>
    </row>
    <row r="185" spans="1:17" s="1" customFormat="1" ht="19.5">
      <c r="A185" s="86"/>
      <c r="B185" s="87" t="s">
        <v>641</v>
      </c>
      <c r="C185" s="72">
        <v>0</v>
      </c>
      <c r="D185" s="72">
        <v>0</v>
      </c>
      <c r="E185" s="72">
        <v>0</v>
      </c>
      <c r="F185" s="72">
        <v>0</v>
      </c>
      <c r="G185" s="72">
        <v>0</v>
      </c>
      <c r="H185" s="72">
        <v>0</v>
      </c>
      <c r="I185" s="72">
        <v>0</v>
      </c>
      <c r="J185" s="72">
        <v>0</v>
      </c>
      <c r="K185" s="72">
        <v>0</v>
      </c>
      <c r="L185" s="72">
        <v>0</v>
      </c>
      <c r="M185" s="72">
        <v>0</v>
      </c>
      <c r="N185" s="72">
        <v>0</v>
      </c>
      <c r="O185" s="72">
        <v>0</v>
      </c>
      <c r="P185" s="72">
        <v>0</v>
      </c>
      <c r="Q185" s="88"/>
    </row>
    <row r="186" spans="1:17" s="1" customFormat="1" ht="19.5">
      <c r="A186" s="86"/>
      <c r="B186" s="86"/>
      <c r="C186" s="382" t="s">
        <v>642</v>
      </c>
      <c r="D186" s="313"/>
      <c r="E186" s="313"/>
      <c r="F186" s="313"/>
      <c r="G186" s="313"/>
      <c r="H186" s="313"/>
      <c r="I186" s="313"/>
      <c r="J186" s="313"/>
      <c r="K186" s="313"/>
      <c r="L186" s="313"/>
      <c r="M186" s="313"/>
      <c r="N186" s="313"/>
      <c r="O186" s="313"/>
      <c r="P186" s="314"/>
      <c r="Q186" s="86"/>
    </row>
    <row r="187" spans="1:17" s="1" customFormat="1" ht="39">
      <c r="A187" s="86"/>
      <c r="B187" s="55" t="s">
        <v>643</v>
      </c>
      <c r="C187" s="57">
        <v>0</v>
      </c>
      <c r="D187" s="57">
        <v>0</v>
      </c>
      <c r="E187" s="57">
        <v>0</v>
      </c>
      <c r="F187" s="57">
        <v>0</v>
      </c>
      <c r="G187" s="57">
        <v>0</v>
      </c>
      <c r="H187" s="57">
        <v>0</v>
      </c>
      <c r="I187" s="57">
        <v>0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57">
        <v>0</v>
      </c>
      <c r="P187" s="57">
        <v>0</v>
      </c>
      <c r="Q187" s="86"/>
    </row>
    <row r="188" spans="1:17" s="1" customFormat="1" ht="39">
      <c r="A188" s="86"/>
      <c r="B188" s="55" t="s">
        <v>644</v>
      </c>
      <c r="C188" s="57">
        <v>0</v>
      </c>
      <c r="D188" s="57">
        <v>0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57">
        <v>0</v>
      </c>
      <c r="P188" s="57">
        <v>0</v>
      </c>
      <c r="Q188" s="86"/>
    </row>
    <row r="189" spans="1:17" s="1" customFormat="1" ht="19.5">
      <c r="A189" s="86"/>
      <c r="B189" s="55" t="s">
        <v>645</v>
      </c>
      <c r="C189" s="57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57">
        <v>0</v>
      </c>
      <c r="P189" s="57">
        <v>0</v>
      </c>
      <c r="Q189" s="86"/>
    </row>
    <row r="190" spans="1:17" s="1" customFormat="1" ht="39">
      <c r="A190" s="86"/>
      <c r="B190" s="55" t="s">
        <v>646</v>
      </c>
      <c r="C190" s="57">
        <v>0</v>
      </c>
      <c r="D190" s="57">
        <v>0</v>
      </c>
      <c r="E190" s="57">
        <v>0</v>
      </c>
      <c r="F190" s="57">
        <v>0</v>
      </c>
      <c r="G190" s="57">
        <v>0</v>
      </c>
      <c r="H190" s="57">
        <v>0</v>
      </c>
      <c r="I190" s="57">
        <v>0</v>
      </c>
      <c r="J190" s="57">
        <v>0</v>
      </c>
      <c r="K190" s="57">
        <v>0</v>
      </c>
      <c r="L190" s="57">
        <v>0</v>
      </c>
      <c r="M190" s="57">
        <v>0</v>
      </c>
      <c r="N190" s="57">
        <v>0</v>
      </c>
      <c r="O190" s="57">
        <v>0</v>
      </c>
      <c r="P190" s="57">
        <v>0</v>
      </c>
      <c r="Q190" s="86"/>
    </row>
    <row r="191" spans="1:17" s="1" customFormat="1" ht="39">
      <c r="A191" s="86"/>
      <c r="B191" s="55" t="s">
        <v>647</v>
      </c>
      <c r="C191" s="57">
        <v>0</v>
      </c>
      <c r="D191" s="57">
        <v>0</v>
      </c>
      <c r="E191" s="57">
        <v>0</v>
      </c>
      <c r="F191" s="57"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57">
        <v>0</v>
      </c>
      <c r="P191" s="57">
        <v>0</v>
      </c>
      <c r="Q191" s="86"/>
    </row>
    <row r="192" spans="1:17" s="1" customFormat="1" ht="58.5">
      <c r="A192" s="86"/>
      <c r="B192" s="55" t="s">
        <v>648</v>
      </c>
      <c r="C192" s="57">
        <v>0</v>
      </c>
      <c r="D192" s="57">
        <v>0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57">
        <v>0</v>
      </c>
      <c r="P192" s="57">
        <v>0</v>
      </c>
      <c r="Q192" s="86"/>
    </row>
    <row r="193" spans="1:17" s="1" customFormat="1" ht="58.5">
      <c r="A193" s="86"/>
      <c r="B193" s="55" t="s">
        <v>649</v>
      </c>
      <c r="C193" s="57"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57">
        <v>0</v>
      </c>
      <c r="P193" s="57">
        <v>0</v>
      </c>
      <c r="Q193" s="86"/>
    </row>
    <row r="194" spans="1:17" s="1" customFormat="1" ht="39">
      <c r="A194" s="86"/>
      <c r="B194" s="65" t="s">
        <v>650</v>
      </c>
      <c r="C194" s="57">
        <v>0</v>
      </c>
      <c r="D194" s="57">
        <v>0</v>
      </c>
      <c r="E194" s="57">
        <v>0</v>
      </c>
      <c r="F194" s="57">
        <v>0</v>
      </c>
      <c r="G194" s="57">
        <v>0</v>
      </c>
      <c r="H194" s="57">
        <v>0</v>
      </c>
      <c r="I194" s="57">
        <v>0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57">
        <v>0</v>
      </c>
      <c r="P194" s="57">
        <v>0</v>
      </c>
      <c r="Q194" s="86"/>
    </row>
    <row r="195" spans="1:17" s="1" customFormat="1" ht="19.5">
      <c r="A195" s="86"/>
      <c r="B195" s="65" t="s">
        <v>651</v>
      </c>
      <c r="C195" s="57">
        <v>0</v>
      </c>
      <c r="D195" s="57">
        <v>0</v>
      </c>
      <c r="E195" s="57">
        <v>0</v>
      </c>
      <c r="F195" s="57">
        <v>0</v>
      </c>
      <c r="G195" s="57">
        <v>0</v>
      </c>
      <c r="H195" s="57">
        <v>0</v>
      </c>
      <c r="I195" s="57">
        <v>0</v>
      </c>
      <c r="J195" s="57">
        <v>0</v>
      </c>
      <c r="K195" s="57">
        <v>0</v>
      </c>
      <c r="L195" s="57">
        <v>0</v>
      </c>
      <c r="M195" s="57">
        <v>0</v>
      </c>
      <c r="N195" s="57">
        <v>0</v>
      </c>
      <c r="O195" s="57">
        <v>0</v>
      </c>
      <c r="P195" s="57">
        <v>0</v>
      </c>
      <c r="Q195" s="86"/>
    </row>
    <row r="196" spans="1:17" s="1" customFormat="1" ht="58.5">
      <c r="A196" s="86"/>
      <c r="B196" s="65" t="s">
        <v>652</v>
      </c>
      <c r="C196" s="57">
        <v>0</v>
      </c>
      <c r="D196" s="57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0</v>
      </c>
      <c r="J196" s="57">
        <v>0</v>
      </c>
      <c r="K196" s="57">
        <v>0</v>
      </c>
      <c r="L196" s="57">
        <v>0</v>
      </c>
      <c r="M196" s="57">
        <v>0</v>
      </c>
      <c r="N196" s="57">
        <v>0</v>
      </c>
      <c r="O196" s="57">
        <v>0</v>
      </c>
      <c r="P196" s="57">
        <v>0</v>
      </c>
      <c r="Q196" s="86"/>
    </row>
    <row r="197" spans="1:17" s="1" customFormat="1" ht="39">
      <c r="A197" s="86"/>
      <c r="B197" s="66" t="s">
        <v>653</v>
      </c>
      <c r="C197" s="57">
        <v>0</v>
      </c>
      <c r="D197" s="57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57">
        <v>0</v>
      </c>
      <c r="P197" s="57">
        <v>0</v>
      </c>
      <c r="Q197" s="86"/>
    </row>
    <row r="198" spans="1:17" s="1" customFormat="1" ht="39">
      <c r="A198" s="86"/>
      <c r="B198" s="66" t="s">
        <v>654</v>
      </c>
      <c r="C198" s="57">
        <v>0</v>
      </c>
      <c r="D198" s="57">
        <v>0</v>
      </c>
      <c r="E198" s="57">
        <v>0</v>
      </c>
      <c r="F198" s="57">
        <v>0</v>
      </c>
      <c r="G198" s="57">
        <v>0</v>
      </c>
      <c r="H198" s="57">
        <v>0</v>
      </c>
      <c r="I198" s="57">
        <v>0</v>
      </c>
      <c r="J198" s="57">
        <v>0</v>
      </c>
      <c r="K198" s="57">
        <v>0</v>
      </c>
      <c r="L198" s="57">
        <v>0</v>
      </c>
      <c r="M198" s="57">
        <v>0</v>
      </c>
      <c r="N198" s="57">
        <v>0</v>
      </c>
      <c r="O198" s="57">
        <v>0</v>
      </c>
      <c r="P198" s="57">
        <v>0</v>
      </c>
      <c r="Q198" s="86"/>
    </row>
    <row r="199" spans="1:17" s="1" customFormat="1" ht="39">
      <c r="A199" s="86"/>
      <c r="B199" s="55" t="s">
        <v>655</v>
      </c>
      <c r="C199" s="57">
        <v>0</v>
      </c>
      <c r="D199" s="57">
        <v>0</v>
      </c>
      <c r="E199" s="57">
        <v>0</v>
      </c>
      <c r="F199" s="57">
        <v>0</v>
      </c>
      <c r="G199" s="57">
        <v>0</v>
      </c>
      <c r="H199" s="57">
        <v>0</v>
      </c>
      <c r="I199" s="57">
        <v>0</v>
      </c>
      <c r="J199" s="57">
        <v>0</v>
      </c>
      <c r="K199" s="57">
        <v>0</v>
      </c>
      <c r="L199" s="57">
        <v>0</v>
      </c>
      <c r="M199" s="57">
        <v>0</v>
      </c>
      <c r="N199" s="57">
        <v>0</v>
      </c>
      <c r="O199" s="57">
        <v>0</v>
      </c>
      <c r="P199" s="57">
        <v>0</v>
      </c>
      <c r="Q199" s="86"/>
    </row>
    <row r="200" spans="1:17" s="1" customFormat="1" ht="19.5">
      <c r="A200" s="86"/>
      <c r="B200" s="55" t="s">
        <v>656</v>
      </c>
      <c r="C200" s="57">
        <v>0</v>
      </c>
      <c r="D200" s="57">
        <v>0</v>
      </c>
      <c r="E200" s="57">
        <v>0</v>
      </c>
      <c r="F200" s="57">
        <v>0</v>
      </c>
      <c r="G200" s="57">
        <v>0</v>
      </c>
      <c r="H200" s="57">
        <v>0</v>
      </c>
      <c r="I200" s="57">
        <v>0</v>
      </c>
      <c r="J200" s="57">
        <v>0</v>
      </c>
      <c r="K200" s="57">
        <v>0</v>
      </c>
      <c r="L200" s="57">
        <v>0</v>
      </c>
      <c r="M200" s="57">
        <v>0</v>
      </c>
      <c r="N200" s="57">
        <v>0</v>
      </c>
      <c r="O200" s="57">
        <v>0</v>
      </c>
      <c r="P200" s="57">
        <v>0</v>
      </c>
      <c r="Q200" s="86"/>
    </row>
    <row r="201" spans="1:17" s="1" customFormat="1" ht="39">
      <c r="A201" s="86"/>
      <c r="B201" s="55" t="s">
        <v>657</v>
      </c>
      <c r="C201" s="57">
        <v>0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57">
        <v>0</v>
      </c>
      <c r="L201" s="57">
        <v>0</v>
      </c>
      <c r="M201" s="57">
        <v>0</v>
      </c>
      <c r="N201" s="57">
        <v>0</v>
      </c>
      <c r="O201" s="57">
        <v>0</v>
      </c>
      <c r="P201" s="57">
        <v>0</v>
      </c>
      <c r="Q201" s="86"/>
    </row>
    <row r="202" spans="1:17" s="1" customFormat="1" ht="39">
      <c r="A202" s="86"/>
      <c r="B202" s="67" t="s">
        <v>658</v>
      </c>
      <c r="C202" s="57">
        <v>0</v>
      </c>
      <c r="D202" s="57">
        <v>0</v>
      </c>
      <c r="E202" s="57">
        <v>0</v>
      </c>
      <c r="F202" s="57">
        <v>0</v>
      </c>
      <c r="G202" s="57">
        <v>0</v>
      </c>
      <c r="H202" s="57">
        <v>0</v>
      </c>
      <c r="I202" s="57">
        <v>0</v>
      </c>
      <c r="J202" s="57">
        <v>0</v>
      </c>
      <c r="K202" s="57">
        <v>0</v>
      </c>
      <c r="L202" s="57">
        <v>0</v>
      </c>
      <c r="M202" s="57">
        <v>0</v>
      </c>
      <c r="N202" s="57">
        <v>0</v>
      </c>
      <c r="O202" s="57">
        <v>0</v>
      </c>
      <c r="P202" s="57">
        <v>0</v>
      </c>
      <c r="Q202" s="86"/>
    </row>
    <row r="203" spans="1:17" s="1" customFormat="1" ht="19.5">
      <c r="A203" s="86"/>
      <c r="B203" s="67" t="s">
        <v>659</v>
      </c>
      <c r="C203" s="57">
        <v>0</v>
      </c>
      <c r="D203" s="57">
        <v>0</v>
      </c>
      <c r="E203" s="57">
        <v>0</v>
      </c>
      <c r="F203" s="57">
        <v>0</v>
      </c>
      <c r="G203" s="57">
        <v>0</v>
      </c>
      <c r="H203" s="57">
        <v>0</v>
      </c>
      <c r="I203" s="57">
        <v>0</v>
      </c>
      <c r="J203" s="57">
        <v>0</v>
      </c>
      <c r="K203" s="57">
        <v>0</v>
      </c>
      <c r="L203" s="57">
        <v>0</v>
      </c>
      <c r="M203" s="57">
        <v>0</v>
      </c>
      <c r="N203" s="57">
        <v>0</v>
      </c>
      <c r="O203" s="57">
        <v>0</v>
      </c>
      <c r="P203" s="57">
        <v>0</v>
      </c>
      <c r="Q203" s="86"/>
    </row>
    <row r="204" spans="1:17" ht="23.25" customHeight="1">
      <c r="A204" s="86"/>
      <c r="B204" s="89" t="s">
        <v>660</v>
      </c>
      <c r="C204" s="57">
        <v>0</v>
      </c>
      <c r="D204" s="57">
        <v>0</v>
      </c>
      <c r="E204" s="57">
        <v>0</v>
      </c>
      <c r="F204" s="57">
        <v>0</v>
      </c>
      <c r="G204" s="57">
        <v>0</v>
      </c>
      <c r="H204" s="57">
        <v>0</v>
      </c>
      <c r="I204" s="57">
        <v>0</v>
      </c>
      <c r="J204" s="57">
        <v>0</v>
      </c>
      <c r="K204" s="57">
        <v>0</v>
      </c>
      <c r="L204" s="57">
        <v>0</v>
      </c>
      <c r="M204" s="57">
        <v>0</v>
      </c>
      <c r="N204" s="57">
        <v>0</v>
      </c>
      <c r="O204" s="57">
        <v>0</v>
      </c>
      <c r="P204" s="57">
        <v>0</v>
      </c>
      <c r="Q204" s="86"/>
    </row>
    <row r="205" spans="1:17" ht="39">
      <c r="A205" s="86"/>
      <c r="B205" s="89" t="s">
        <v>661</v>
      </c>
      <c r="C205" s="57">
        <v>0</v>
      </c>
      <c r="D205" s="57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57">
        <v>0</v>
      </c>
      <c r="M205" s="57">
        <v>0</v>
      </c>
      <c r="N205" s="57">
        <v>0</v>
      </c>
      <c r="O205" s="57">
        <v>0</v>
      </c>
      <c r="P205" s="57">
        <v>0</v>
      </c>
      <c r="Q205" s="86"/>
    </row>
    <row r="206" spans="1:17" ht="39">
      <c r="A206" s="86"/>
      <c r="B206" s="89" t="s">
        <v>662</v>
      </c>
      <c r="C206" s="57">
        <v>0</v>
      </c>
      <c r="D206" s="57">
        <v>0</v>
      </c>
      <c r="E206" s="57">
        <v>0</v>
      </c>
      <c r="F206" s="57">
        <v>0</v>
      </c>
      <c r="G206" s="57">
        <v>0</v>
      </c>
      <c r="H206" s="57">
        <v>0</v>
      </c>
      <c r="I206" s="57">
        <v>0</v>
      </c>
      <c r="J206" s="57">
        <v>0</v>
      </c>
      <c r="K206" s="57">
        <v>0</v>
      </c>
      <c r="L206" s="57">
        <v>0</v>
      </c>
      <c r="M206" s="57">
        <v>0</v>
      </c>
      <c r="N206" s="57">
        <v>0</v>
      </c>
      <c r="O206" s="57">
        <v>0</v>
      </c>
      <c r="P206" s="57">
        <v>0</v>
      </c>
      <c r="Q206" s="86"/>
    </row>
    <row r="207" spans="1:17" ht="39">
      <c r="A207" s="86"/>
      <c r="B207" s="89" t="s">
        <v>663</v>
      </c>
      <c r="C207" s="57">
        <v>0</v>
      </c>
      <c r="D207" s="57">
        <v>0</v>
      </c>
      <c r="E207" s="57">
        <v>0</v>
      </c>
      <c r="F207" s="57">
        <v>0</v>
      </c>
      <c r="G207" s="57">
        <v>0</v>
      </c>
      <c r="H207" s="57">
        <v>0</v>
      </c>
      <c r="I207" s="57">
        <v>0</v>
      </c>
      <c r="J207" s="57">
        <v>0</v>
      </c>
      <c r="K207" s="57">
        <v>0</v>
      </c>
      <c r="L207" s="57">
        <v>0</v>
      </c>
      <c r="M207" s="57">
        <v>0</v>
      </c>
      <c r="N207" s="57">
        <v>0</v>
      </c>
      <c r="O207" s="57">
        <v>0</v>
      </c>
      <c r="P207" s="57">
        <v>0</v>
      </c>
      <c r="Q207" s="86"/>
    </row>
    <row r="208" spans="1:17" ht="150" customHeight="1">
      <c r="A208" s="86"/>
      <c r="B208" s="89" t="s">
        <v>664</v>
      </c>
      <c r="C208" s="57">
        <v>0</v>
      </c>
      <c r="D208" s="57">
        <v>0</v>
      </c>
      <c r="E208" s="57">
        <v>0</v>
      </c>
      <c r="F208" s="57">
        <v>0</v>
      </c>
      <c r="G208" s="57">
        <v>0</v>
      </c>
      <c r="H208" s="57">
        <v>0</v>
      </c>
      <c r="I208" s="57">
        <v>0</v>
      </c>
      <c r="J208" s="57">
        <v>0</v>
      </c>
      <c r="K208" s="57">
        <v>0</v>
      </c>
      <c r="L208" s="57">
        <v>0</v>
      </c>
      <c r="M208" s="57">
        <v>0</v>
      </c>
      <c r="N208" s="57">
        <v>0</v>
      </c>
      <c r="O208" s="57">
        <v>0</v>
      </c>
      <c r="P208" s="57">
        <v>0</v>
      </c>
      <c r="Q208" s="86"/>
    </row>
    <row r="209" spans="1:17" ht="39">
      <c r="A209" s="86"/>
      <c r="B209" s="89" t="s">
        <v>665</v>
      </c>
      <c r="C209" s="57">
        <v>0</v>
      </c>
      <c r="D209" s="57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57">
        <v>0</v>
      </c>
      <c r="L209" s="57">
        <v>0</v>
      </c>
      <c r="M209" s="57">
        <v>0</v>
      </c>
      <c r="N209" s="57">
        <v>0</v>
      </c>
      <c r="O209" s="57">
        <v>0</v>
      </c>
      <c r="P209" s="57">
        <v>0</v>
      </c>
      <c r="Q209" s="86"/>
    </row>
    <row r="210" spans="1:17" ht="39">
      <c r="A210" s="86"/>
      <c r="B210" s="89" t="s">
        <v>666</v>
      </c>
      <c r="C210" s="57">
        <v>0</v>
      </c>
      <c r="D210" s="57">
        <v>0</v>
      </c>
      <c r="E210" s="57">
        <v>0</v>
      </c>
      <c r="F210" s="57">
        <v>0</v>
      </c>
      <c r="G210" s="57">
        <v>0</v>
      </c>
      <c r="H210" s="57">
        <v>0</v>
      </c>
      <c r="I210" s="57">
        <v>0</v>
      </c>
      <c r="J210" s="57">
        <v>0</v>
      </c>
      <c r="K210" s="57">
        <v>0</v>
      </c>
      <c r="L210" s="57">
        <v>0</v>
      </c>
      <c r="M210" s="57">
        <v>0</v>
      </c>
      <c r="N210" s="57">
        <v>0</v>
      </c>
      <c r="O210" s="57">
        <v>0</v>
      </c>
      <c r="P210" s="57">
        <v>0</v>
      </c>
      <c r="Q210" s="86"/>
    </row>
    <row r="211" spans="1:17" ht="66" customHeight="1">
      <c r="A211" s="86"/>
      <c r="B211" s="89" t="s">
        <v>667</v>
      </c>
      <c r="C211" s="57">
        <v>0</v>
      </c>
      <c r="D211" s="57">
        <v>0</v>
      </c>
      <c r="E211" s="57">
        <v>0</v>
      </c>
      <c r="F211" s="57">
        <v>0</v>
      </c>
      <c r="G211" s="57">
        <v>0</v>
      </c>
      <c r="H211" s="57">
        <v>0</v>
      </c>
      <c r="I211" s="57">
        <v>0</v>
      </c>
      <c r="J211" s="57">
        <v>0</v>
      </c>
      <c r="K211" s="57">
        <v>0</v>
      </c>
      <c r="L211" s="57">
        <v>0</v>
      </c>
      <c r="M211" s="57">
        <v>0</v>
      </c>
      <c r="N211" s="57">
        <v>0</v>
      </c>
      <c r="O211" s="57">
        <v>0</v>
      </c>
      <c r="P211" s="57">
        <v>0</v>
      </c>
      <c r="Q211" s="86"/>
    </row>
    <row r="212" spans="1:17" ht="50.25" customHeight="1">
      <c r="A212" s="86"/>
      <c r="B212" s="89" t="s">
        <v>668</v>
      </c>
      <c r="C212" s="57">
        <v>0</v>
      </c>
      <c r="D212" s="57">
        <v>0</v>
      </c>
      <c r="E212" s="57">
        <v>0</v>
      </c>
      <c r="F212" s="57">
        <v>0</v>
      </c>
      <c r="G212" s="57">
        <v>0</v>
      </c>
      <c r="H212" s="57">
        <v>0</v>
      </c>
      <c r="I212" s="57">
        <v>0</v>
      </c>
      <c r="J212" s="57">
        <v>0</v>
      </c>
      <c r="K212" s="57">
        <v>0</v>
      </c>
      <c r="L212" s="57">
        <v>0</v>
      </c>
      <c r="M212" s="57">
        <v>0</v>
      </c>
      <c r="N212" s="57">
        <v>0</v>
      </c>
      <c r="O212" s="57">
        <v>0</v>
      </c>
      <c r="P212" s="57">
        <v>0</v>
      </c>
      <c r="Q212" s="86"/>
    </row>
    <row r="213" spans="1:17" ht="45" customHeight="1">
      <c r="A213" s="86"/>
      <c r="B213" s="89" t="s">
        <v>669</v>
      </c>
      <c r="C213" s="57">
        <v>0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  <c r="K213" s="57">
        <v>0</v>
      </c>
      <c r="L213" s="57">
        <v>0</v>
      </c>
      <c r="M213" s="57">
        <v>0</v>
      </c>
      <c r="N213" s="57">
        <v>0</v>
      </c>
      <c r="O213" s="57">
        <v>0</v>
      </c>
      <c r="P213" s="57">
        <v>0</v>
      </c>
      <c r="Q213" s="86"/>
    </row>
    <row r="214" spans="1:17" ht="116.25" customHeight="1">
      <c r="A214" s="86"/>
      <c r="B214" s="89" t="s">
        <v>670</v>
      </c>
      <c r="C214" s="57">
        <v>0</v>
      </c>
      <c r="D214" s="57">
        <v>0</v>
      </c>
      <c r="E214" s="57">
        <v>0</v>
      </c>
      <c r="F214" s="57">
        <v>0</v>
      </c>
      <c r="G214" s="57">
        <v>0</v>
      </c>
      <c r="H214" s="57">
        <v>0</v>
      </c>
      <c r="I214" s="57">
        <v>0</v>
      </c>
      <c r="J214" s="57">
        <v>0</v>
      </c>
      <c r="K214" s="57">
        <v>0</v>
      </c>
      <c r="L214" s="57">
        <v>0</v>
      </c>
      <c r="M214" s="57">
        <v>0</v>
      </c>
      <c r="N214" s="57">
        <v>0</v>
      </c>
      <c r="O214" s="57">
        <v>0</v>
      </c>
      <c r="P214" s="57">
        <v>0</v>
      </c>
      <c r="Q214" s="86"/>
    </row>
    <row r="215" spans="1:17" ht="72" customHeight="1">
      <c r="A215" s="86"/>
      <c r="B215" s="89" t="s">
        <v>671</v>
      </c>
      <c r="C215" s="57">
        <v>0</v>
      </c>
      <c r="D215" s="57">
        <v>0</v>
      </c>
      <c r="E215" s="57">
        <v>0</v>
      </c>
      <c r="F215" s="57">
        <v>0</v>
      </c>
      <c r="G215" s="57">
        <v>0</v>
      </c>
      <c r="H215" s="57">
        <v>0</v>
      </c>
      <c r="I215" s="57">
        <v>0</v>
      </c>
      <c r="J215" s="57">
        <v>0</v>
      </c>
      <c r="K215" s="57">
        <v>0</v>
      </c>
      <c r="L215" s="57">
        <v>0</v>
      </c>
      <c r="M215" s="57">
        <v>0</v>
      </c>
      <c r="N215" s="57">
        <v>0</v>
      </c>
      <c r="O215" s="57">
        <v>0</v>
      </c>
      <c r="P215" s="57">
        <v>0</v>
      </c>
      <c r="Q215" s="86"/>
    </row>
    <row r="216" spans="1:17" ht="41.25" customHeight="1">
      <c r="A216" s="86"/>
      <c r="B216" s="89" t="s">
        <v>672</v>
      </c>
      <c r="C216" s="57">
        <v>0</v>
      </c>
      <c r="D216" s="57">
        <v>0</v>
      </c>
      <c r="E216" s="57">
        <v>0</v>
      </c>
      <c r="F216" s="57">
        <v>0</v>
      </c>
      <c r="G216" s="57">
        <v>0</v>
      </c>
      <c r="H216" s="57">
        <v>0</v>
      </c>
      <c r="I216" s="57">
        <v>0</v>
      </c>
      <c r="J216" s="57">
        <v>0</v>
      </c>
      <c r="K216" s="57">
        <v>0</v>
      </c>
      <c r="L216" s="57">
        <v>0</v>
      </c>
      <c r="M216" s="57">
        <v>0</v>
      </c>
      <c r="N216" s="57">
        <v>0</v>
      </c>
      <c r="O216" s="57">
        <v>0</v>
      </c>
      <c r="P216" s="57">
        <v>0</v>
      </c>
      <c r="Q216" s="86"/>
    </row>
    <row r="217" spans="1:17" ht="39">
      <c r="A217" s="86"/>
      <c r="B217" s="89" t="s">
        <v>673</v>
      </c>
      <c r="C217" s="57">
        <v>0</v>
      </c>
      <c r="D217" s="57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57">
        <v>0</v>
      </c>
      <c r="L217" s="57">
        <v>0</v>
      </c>
      <c r="M217" s="57">
        <v>0</v>
      </c>
      <c r="N217" s="57">
        <v>0</v>
      </c>
      <c r="O217" s="57">
        <v>0</v>
      </c>
      <c r="P217" s="57">
        <v>0</v>
      </c>
      <c r="Q217" s="86"/>
    </row>
    <row r="218" spans="1:17" ht="39" customHeight="1">
      <c r="A218" s="86"/>
      <c r="B218" s="89" t="s">
        <v>674</v>
      </c>
      <c r="C218" s="57">
        <v>0</v>
      </c>
      <c r="D218" s="57">
        <v>0</v>
      </c>
      <c r="E218" s="57">
        <v>0</v>
      </c>
      <c r="F218" s="57">
        <v>0</v>
      </c>
      <c r="G218" s="57">
        <v>0</v>
      </c>
      <c r="H218" s="57">
        <v>0</v>
      </c>
      <c r="I218" s="57">
        <v>0</v>
      </c>
      <c r="J218" s="57">
        <v>0</v>
      </c>
      <c r="K218" s="57">
        <v>0</v>
      </c>
      <c r="L218" s="57">
        <v>0</v>
      </c>
      <c r="M218" s="57">
        <v>0</v>
      </c>
      <c r="N218" s="57">
        <v>0</v>
      </c>
      <c r="O218" s="57">
        <v>0</v>
      </c>
      <c r="P218" s="57">
        <v>0</v>
      </c>
      <c r="Q218" s="86"/>
    </row>
    <row r="219" spans="1:17" ht="19.5">
      <c r="A219" s="86"/>
      <c r="B219" s="89" t="s">
        <v>675</v>
      </c>
      <c r="C219" s="57">
        <v>0</v>
      </c>
      <c r="D219" s="57">
        <v>0</v>
      </c>
      <c r="E219" s="57">
        <v>0</v>
      </c>
      <c r="F219" s="57">
        <v>0</v>
      </c>
      <c r="G219" s="57">
        <v>0</v>
      </c>
      <c r="H219" s="57">
        <v>0</v>
      </c>
      <c r="I219" s="57">
        <v>0</v>
      </c>
      <c r="J219" s="57">
        <v>0</v>
      </c>
      <c r="K219" s="57">
        <v>0</v>
      </c>
      <c r="L219" s="57">
        <v>0</v>
      </c>
      <c r="M219" s="57">
        <v>0</v>
      </c>
      <c r="N219" s="57">
        <v>0</v>
      </c>
      <c r="O219" s="57">
        <v>0</v>
      </c>
      <c r="P219" s="57">
        <v>0</v>
      </c>
      <c r="Q219" s="86"/>
    </row>
    <row r="220" spans="1:17" ht="63" customHeight="1">
      <c r="A220" s="86"/>
      <c r="B220" s="89" t="s">
        <v>676</v>
      </c>
      <c r="C220" s="57">
        <v>0</v>
      </c>
      <c r="D220" s="57">
        <v>0</v>
      </c>
      <c r="E220" s="57">
        <v>0</v>
      </c>
      <c r="F220" s="57">
        <v>0</v>
      </c>
      <c r="G220" s="57">
        <v>0</v>
      </c>
      <c r="H220" s="57">
        <v>0</v>
      </c>
      <c r="I220" s="57">
        <v>0</v>
      </c>
      <c r="J220" s="57">
        <v>0</v>
      </c>
      <c r="K220" s="57">
        <v>0</v>
      </c>
      <c r="L220" s="57">
        <v>0</v>
      </c>
      <c r="M220" s="57">
        <v>0</v>
      </c>
      <c r="N220" s="57">
        <v>0</v>
      </c>
      <c r="O220" s="57">
        <v>0</v>
      </c>
      <c r="P220" s="57">
        <v>0</v>
      </c>
      <c r="Q220" s="86"/>
    </row>
    <row r="221" spans="1:17" ht="96.75" customHeight="1">
      <c r="A221" s="86"/>
      <c r="B221" s="89" t="s">
        <v>677</v>
      </c>
      <c r="C221" s="57">
        <v>0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57">
        <v>0</v>
      </c>
      <c r="M221" s="57">
        <v>0</v>
      </c>
      <c r="N221" s="57">
        <v>0</v>
      </c>
      <c r="O221" s="57">
        <v>0</v>
      </c>
      <c r="P221" s="57">
        <v>0</v>
      </c>
      <c r="Q221" s="86"/>
    </row>
    <row r="222" spans="1:17" s="1" customFormat="1" ht="68.25" customHeight="1">
      <c r="A222" s="86"/>
      <c r="B222" s="89" t="s">
        <v>678</v>
      </c>
      <c r="C222" s="57">
        <v>0</v>
      </c>
      <c r="D222" s="57">
        <v>0</v>
      </c>
      <c r="E222" s="57">
        <v>0</v>
      </c>
      <c r="F222" s="57">
        <v>0</v>
      </c>
      <c r="G222" s="57">
        <v>0</v>
      </c>
      <c r="H222" s="57">
        <v>0</v>
      </c>
      <c r="I222" s="57">
        <v>0</v>
      </c>
      <c r="J222" s="57">
        <v>0</v>
      </c>
      <c r="K222" s="57">
        <v>0</v>
      </c>
      <c r="L222" s="57">
        <v>0</v>
      </c>
      <c r="M222" s="57">
        <v>0</v>
      </c>
      <c r="N222" s="57">
        <v>0</v>
      </c>
      <c r="O222" s="57">
        <v>0</v>
      </c>
      <c r="P222" s="57">
        <v>0</v>
      </c>
      <c r="Q222" s="86"/>
    </row>
    <row r="223" spans="1:17" ht="55.5" customHeight="1">
      <c r="A223" s="86"/>
      <c r="B223" s="87" t="s">
        <v>679</v>
      </c>
      <c r="C223" s="72">
        <v>0</v>
      </c>
      <c r="D223" s="72">
        <v>0</v>
      </c>
      <c r="E223" s="72">
        <v>0</v>
      </c>
      <c r="F223" s="72">
        <v>0</v>
      </c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  <c r="O223" s="72">
        <v>0</v>
      </c>
      <c r="P223" s="72">
        <v>0</v>
      </c>
      <c r="Q223" s="86"/>
    </row>
    <row r="224" spans="1:17" ht="19.5">
      <c r="A224" s="86"/>
      <c r="B224" s="82" t="s">
        <v>680</v>
      </c>
      <c r="C224" s="84">
        <v>0</v>
      </c>
      <c r="D224" s="84">
        <v>0</v>
      </c>
      <c r="E224" s="84">
        <v>0</v>
      </c>
      <c r="F224" s="84">
        <v>0</v>
      </c>
      <c r="G224" s="84">
        <v>0</v>
      </c>
      <c r="H224" s="84">
        <v>0</v>
      </c>
      <c r="I224" s="84">
        <v>0</v>
      </c>
      <c r="J224" s="84">
        <v>0</v>
      </c>
      <c r="K224" s="84">
        <v>0</v>
      </c>
      <c r="L224" s="84">
        <v>0</v>
      </c>
      <c r="M224" s="84">
        <v>0</v>
      </c>
      <c r="N224" s="84">
        <v>0</v>
      </c>
      <c r="O224" s="84">
        <v>0</v>
      </c>
      <c r="P224" s="84">
        <v>0</v>
      </c>
      <c r="Q224" s="86"/>
    </row>
    <row r="225" spans="1:17" ht="19.5">
      <c r="A225" s="90"/>
      <c r="B225" s="91" t="s">
        <v>681</v>
      </c>
      <c r="C225" s="92">
        <f>C164+C224</f>
        <v>10043.15719</v>
      </c>
      <c r="D225" s="93">
        <v>0</v>
      </c>
      <c r="E225" s="93">
        <v>0</v>
      </c>
      <c r="F225" s="93">
        <v>0</v>
      </c>
      <c r="G225" s="93">
        <v>0</v>
      </c>
      <c r="H225" s="94">
        <f>H164+H224</f>
        <v>10043.15719</v>
      </c>
      <c r="I225" s="93">
        <v>0</v>
      </c>
      <c r="J225" s="94">
        <f>J164+J224</f>
        <v>10032.21502</v>
      </c>
      <c r="K225" s="93">
        <v>0</v>
      </c>
      <c r="L225" s="93">
        <v>0</v>
      </c>
      <c r="M225" s="93">
        <v>0</v>
      </c>
      <c r="N225" s="93">
        <v>0</v>
      </c>
      <c r="O225" s="94">
        <f>O164+O224</f>
        <v>10032.21502</v>
      </c>
      <c r="P225" s="93">
        <v>0</v>
      </c>
      <c r="Q225" s="86"/>
    </row>
    <row r="226" spans="1:17" s="1" customFormat="1" ht="19.5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</row>
    <row r="227" spans="1:17" s="1" customFormat="1" ht="19.5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</row>
    <row r="228" spans="1:17" s="1" customFormat="1" ht="37.5" customHeight="1">
      <c r="A228" s="3" t="s">
        <v>757</v>
      </c>
      <c r="B228" s="360" t="s">
        <v>777</v>
      </c>
      <c r="C228" s="361"/>
      <c r="D228" s="361"/>
      <c r="E228" s="361"/>
      <c r="F228" s="361"/>
      <c r="G228" s="361"/>
      <c r="H228" s="361"/>
      <c r="I228" s="361"/>
      <c r="J228" s="361"/>
      <c r="K228" s="361"/>
      <c r="L228" s="361"/>
      <c r="M228" s="361"/>
      <c r="N228" s="361"/>
      <c r="O228" s="361"/>
      <c r="P228" s="362"/>
      <c r="Q228" s="86"/>
    </row>
    <row r="229" spans="1:17" s="1" customFormat="1" ht="84" customHeight="1">
      <c r="A229" s="86"/>
      <c r="B229" s="95" t="s">
        <v>774</v>
      </c>
      <c r="C229" s="96">
        <f>C230</f>
        <v>200</v>
      </c>
      <c r="D229" s="96">
        <f t="shared" ref="D229:P229" si="7">D230</f>
        <v>0</v>
      </c>
      <c r="E229" s="96">
        <f t="shared" si="7"/>
        <v>120</v>
      </c>
      <c r="F229" s="96">
        <f t="shared" si="7"/>
        <v>0</v>
      </c>
      <c r="G229" s="96">
        <f t="shared" si="7"/>
        <v>120</v>
      </c>
      <c r="H229" s="96">
        <f t="shared" si="7"/>
        <v>80</v>
      </c>
      <c r="I229" s="96">
        <f t="shared" si="7"/>
        <v>0</v>
      </c>
      <c r="J229" s="96">
        <f t="shared" si="7"/>
        <v>200</v>
      </c>
      <c r="K229" s="96">
        <f t="shared" si="7"/>
        <v>0</v>
      </c>
      <c r="L229" s="96">
        <f t="shared" si="7"/>
        <v>120</v>
      </c>
      <c r="M229" s="96">
        <f t="shared" si="7"/>
        <v>0</v>
      </c>
      <c r="N229" s="96">
        <f t="shared" si="7"/>
        <v>120</v>
      </c>
      <c r="O229" s="96">
        <f t="shared" si="7"/>
        <v>80</v>
      </c>
      <c r="P229" s="96">
        <f t="shared" si="7"/>
        <v>0</v>
      </c>
      <c r="Q229" s="97"/>
    </row>
    <row r="230" spans="1:17" s="1" customFormat="1" ht="39">
      <c r="A230" s="86"/>
      <c r="B230" s="98" t="s">
        <v>775</v>
      </c>
      <c r="C230" s="99">
        <f>D230+E230+H230+I230</f>
        <v>200</v>
      </c>
      <c r="D230" s="100">
        <v>0</v>
      </c>
      <c r="E230" s="101">
        <f>F230+G230</f>
        <v>120</v>
      </c>
      <c r="F230" s="100">
        <v>0</v>
      </c>
      <c r="G230" s="100">
        <v>120</v>
      </c>
      <c r="H230" s="102">
        <v>80</v>
      </c>
      <c r="I230" s="65">
        <v>0</v>
      </c>
      <c r="J230" s="99">
        <f>K230+L230+O230+P230</f>
        <v>200</v>
      </c>
      <c r="K230" s="100">
        <v>0</v>
      </c>
      <c r="L230" s="101">
        <f>M230+N230</f>
        <v>120</v>
      </c>
      <c r="M230" s="100">
        <v>0</v>
      </c>
      <c r="N230" s="100">
        <v>120</v>
      </c>
      <c r="O230" s="102">
        <v>80</v>
      </c>
      <c r="P230" s="65">
        <v>0</v>
      </c>
      <c r="Q230" s="65" t="s">
        <v>776</v>
      </c>
    </row>
    <row r="231" spans="1:17" s="1" customFormat="1" ht="39">
      <c r="A231" s="86"/>
      <c r="B231" s="95" t="s">
        <v>778</v>
      </c>
      <c r="C231" s="103">
        <f t="shared" ref="C231:P231" si="8">C232+C233+C234</f>
        <v>13712.722450000001</v>
      </c>
      <c r="D231" s="96">
        <f t="shared" si="8"/>
        <v>0</v>
      </c>
      <c r="E231" s="96">
        <f t="shared" si="8"/>
        <v>8713.5</v>
      </c>
      <c r="F231" s="96">
        <f t="shared" si="8"/>
        <v>0</v>
      </c>
      <c r="G231" s="96">
        <f t="shared" si="8"/>
        <v>8713.5</v>
      </c>
      <c r="H231" s="103">
        <f t="shared" si="8"/>
        <v>4999.2224500000002</v>
      </c>
      <c r="I231" s="96">
        <f t="shared" si="8"/>
        <v>0</v>
      </c>
      <c r="J231" s="103">
        <f t="shared" si="8"/>
        <v>13712.222450000001</v>
      </c>
      <c r="K231" s="96">
        <f t="shared" si="8"/>
        <v>0</v>
      </c>
      <c r="L231" s="96">
        <f t="shared" si="8"/>
        <v>8713</v>
      </c>
      <c r="M231" s="96">
        <f t="shared" si="8"/>
        <v>0</v>
      </c>
      <c r="N231" s="96">
        <f t="shared" si="8"/>
        <v>8713</v>
      </c>
      <c r="O231" s="103">
        <f t="shared" si="8"/>
        <v>4999.2224500000002</v>
      </c>
      <c r="P231" s="96">
        <f t="shared" si="8"/>
        <v>0</v>
      </c>
      <c r="Q231" s="97"/>
    </row>
    <row r="232" spans="1:17" s="1" customFormat="1" ht="39">
      <c r="A232" s="86"/>
      <c r="B232" s="98" t="s">
        <v>779</v>
      </c>
      <c r="C232" s="104">
        <f>D232+E232+H232+I232</f>
        <v>10482.596450000001</v>
      </c>
      <c r="D232" s="100">
        <v>0</v>
      </c>
      <c r="E232" s="100">
        <f>F232+G232</f>
        <v>8713.5</v>
      </c>
      <c r="F232" s="100">
        <v>0</v>
      </c>
      <c r="G232" s="100">
        <v>8713.5</v>
      </c>
      <c r="H232" s="104">
        <v>1769.09645</v>
      </c>
      <c r="I232" s="100">
        <v>0</v>
      </c>
      <c r="J232" s="105">
        <f>K232+L232+O232+P232</f>
        <v>10482.096450000001</v>
      </c>
      <c r="K232" s="100">
        <v>0</v>
      </c>
      <c r="L232" s="100">
        <f>M232+N232</f>
        <v>8713</v>
      </c>
      <c r="M232" s="100">
        <v>0</v>
      </c>
      <c r="N232" s="100">
        <v>8713</v>
      </c>
      <c r="O232" s="100">
        <v>1769.09645</v>
      </c>
      <c r="P232" s="100">
        <v>0</v>
      </c>
      <c r="Q232" s="100" t="s">
        <v>780</v>
      </c>
    </row>
    <row r="233" spans="1:17" s="1" customFormat="1" ht="39">
      <c r="A233" s="86"/>
      <c r="B233" s="98" t="s">
        <v>781</v>
      </c>
      <c r="C233" s="56">
        <v>3230.1260000000002</v>
      </c>
      <c r="D233" s="100">
        <v>0</v>
      </c>
      <c r="E233" s="100">
        <v>0</v>
      </c>
      <c r="F233" s="100">
        <v>0</v>
      </c>
      <c r="G233" s="100">
        <v>0</v>
      </c>
      <c r="H233" s="106">
        <v>3230.1260000000002</v>
      </c>
      <c r="I233" s="100">
        <v>0</v>
      </c>
      <c r="J233" s="100">
        <v>3230.1260000000002</v>
      </c>
      <c r="K233" s="100">
        <v>0</v>
      </c>
      <c r="L233" s="100">
        <v>0</v>
      </c>
      <c r="M233" s="100">
        <v>0</v>
      </c>
      <c r="N233" s="100">
        <v>0</v>
      </c>
      <c r="O233" s="100">
        <v>3230.1260000000002</v>
      </c>
      <c r="P233" s="100">
        <v>0</v>
      </c>
      <c r="Q233" s="100" t="s">
        <v>782</v>
      </c>
    </row>
    <row r="234" spans="1:17" s="1" customFormat="1" ht="168.75" customHeight="1">
      <c r="A234" s="86"/>
      <c r="B234" s="98" t="s">
        <v>783</v>
      </c>
      <c r="C234" s="100">
        <v>0</v>
      </c>
      <c r="D234" s="100">
        <v>0</v>
      </c>
      <c r="E234" s="100">
        <v>0</v>
      </c>
      <c r="F234" s="100">
        <v>0</v>
      </c>
      <c r="G234" s="100">
        <v>0</v>
      </c>
      <c r="H234" s="106">
        <v>0</v>
      </c>
      <c r="I234" s="100">
        <v>0</v>
      </c>
      <c r="J234" s="100">
        <v>0</v>
      </c>
      <c r="K234" s="100">
        <v>0</v>
      </c>
      <c r="L234" s="100">
        <v>0</v>
      </c>
      <c r="M234" s="100">
        <v>0</v>
      </c>
      <c r="N234" s="100">
        <v>0</v>
      </c>
      <c r="O234" s="100">
        <v>0</v>
      </c>
      <c r="P234" s="100">
        <v>0</v>
      </c>
      <c r="Q234" s="100"/>
    </row>
    <row r="235" spans="1:17" s="1" customFormat="1" ht="70.5" customHeight="1">
      <c r="A235" s="86"/>
      <c r="B235" s="95" t="s">
        <v>784</v>
      </c>
      <c r="C235" s="96">
        <f t="shared" ref="C235:J235" si="9">C236+C237</f>
        <v>0</v>
      </c>
      <c r="D235" s="96">
        <f t="shared" si="9"/>
        <v>0</v>
      </c>
      <c r="E235" s="96">
        <f t="shared" si="9"/>
        <v>0</v>
      </c>
      <c r="F235" s="96">
        <f t="shared" si="9"/>
        <v>0</v>
      </c>
      <c r="G235" s="96">
        <f t="shared" si="9"/>
        <v>0</v>
      </c>
      <c r="H235" s="107">
        <f t="shared" si="9"/>
        <v>0</v>
      </c>
      <c r="I235" s="96">
        <f t="shared" si="9"/>
        <v>0</v>
      </c>
      <c r="J235" s="96">
        <f t="shared" si="9"/>
        <v>0</v>
      </c>
      <c r="K235" s="97">
        <v>0</v>
      </c>
      <c r="L235" s="97">
        <v>0</v>
      </c>
      <c r="M235" s="97">
        <v>0</v>
      </c>
      <c r="N235" s="97">
        <v>0</v>
      </c>
      <c r="O235" s="97">
        <v>0</v>
      </c>
      <c r="P235" s="97">
        <v>0</v>
      </c>
      <c r="Q235" s="97"/>
    </row>
    <row r="236" spans="1:17" s="1" customFormat="1" ht="69" customHeight="1">
      <c r="A236" s="86"/>
      <c r="B236" s="98" t="s">
        <v>785</v>
      </c>
      <c r="C236" s="106">
        <f>D236+E236+H236+I236</f>
        <v>0</v>
      </c>
      <c r="D236" s="100">
        <v>0</v>
      </c>
      <c r="E236" s="100">
        <f>F236+G236</f>
        <v>0</v>
      </c>
      <c r="F236" s="100">
        <v>0</v>
      </c>
      <c r="G236" s="100">
        <v>0</v>
      </c>
      <c r="H236" s="106">
        <v>0</v>
      </c>
      <c r="I236" s="65">
        <v>0</v>
      </c>
      <c r="J236" s="65">
        <v>0</v>
      </c>
      <c r="K236" s="65">
        <v>0</v>
      </c>
      <c r="L236" s="65">
        <v>0</v>
      </c>
      <c r="M236" s="65">
        <v>0</v>
      </c>
      <c r="N236" s="65">
        <v>0</v>
      </c>
      <c r="O236" s="65">
        <v>0</v>
      </c>
      <c r="P236" s="65">
        <v>0</v>
      </c>
      <c r="Q236" s="65"/>
    </row>
    <row r="237" spans="1:17" s="1" customFormat="1" ht="110.25" customHeight="1">
      <c r="A237" s="86"/>
      <c r="B237" s="95" t="s">
        <v>786</v>
      </c>
      <c r="C237" s="97">
        <v>0</v>
      </c>
      <c r="D237" s="97">
        <v>0</v>
      </c>
      <c r="E237" s="97">
        <v>0</v>
      </c>
      <c r="F237" s="97">
        <v>0</v>
      </c>
      <c r="G237" s="97">
        <v>0</v>
      </c>
      <c r="H237" s="107">
        <v>0</v>
      </c>
      <c r="I237" s="97">
        <v>0</v>
      </c>
      <c r="J237" s="97">
        <v>0</v>
      </c>
      <c r="K237" s="97">
        <v>0</v>
      </c>
      <c r="L237" s="97">
        <v>0</v>
      </c>
      <c r="M237" s="97">
        <v>0</v>
      </c>
      <c r="N237" s="97">
        <v>0</v>
      </c>
      <c r="O237" s="97">
        <v>0</v>
      </c>
      <c r="P237" s="97">
        <v>0</v>
      </c>
      <c r="Q237" s="97"/>
    </row>
    <row r="238" spans="1:17" s="1" customFormat="1" ht="39">
      <c r="A238" s="86"/>
      <c r="B238" s="95" t="s">
        <v>787</v>
      </c>
      <c r="C238" s="96">
        <f>C239+C240</f>
        <v>3118.2089999999998</v>
      </c>
      <c r="D238" s="97">
        <v>0</v>
      </c>
      <c r="E238" s="97">
        <v>0</v>
      </c>
      <c r="F238" s="97">
        <v>0</v>
      </c>
      <c r="G238" s="97">
        <v>0</v>
      </c>
      <c r="H238" s="96">
        <f>H239+H240</f>
        <v>3118.2089999999998</v>
      </c>
      <c r="I238" s="97">
        <v>0</v>
      </c>
      <c r="J238" s="103">
        <f>J239+J240</f>
        <v>2221.20804</v>
      </c>
      <c r="K238" s="97">
        <v>0</v>
      </c>
      <c r="L238" s="97">
        <v>0</v>
      </c>
      <c r="M238" s="97">
        <v>0</v>
      </c>
      <c r="N238" s="97">
        <v>0</v>
      </c>
      <c r="O238" s="103">
        <f>O239+O240</f>
        <v>2221.20804</v>
      </c>
      <c r="P238" s="97">
        <v>0</v>
      </c>
      <c r="Q238" s="97"/>
    </row>
    <row r="239" spans="1:17" s="1" customFormat="1" ht="51" customHeight="1">
      <c r="A239" s="86"/>
      <c r="B239" s="98" t="s">
        <v>788</v>
      </c>
      <c r="C239" s="108">
        <v>3118.2089999999998</v>
      </c>
      <c r="D239" s="65">
        <v>0</v>
      </c>
      <c r="E239" s="109">
        <v>0</v>
      </c>
      <c r="F239" s="65">
        <v>0</v>
      </c>
      <c r="G239" s="65">
        <v>0</v>
      </c>
      <c r="H239" s="108">
        <v>3118.2089999999998</v>
      </c>
      <c r="I239" s="65">
        <v>0</v>
      </c>
      <c r="J239" s="65">
        <v>2221.20804</v>
      </c>
      <c r="K239" s="65">
        <v>0</v>
      </c>
      <c r="L239" s="65">
        <v>0</v>
      </c>
      <c r="M239" s="65">
        <v>0</v>
      </c>
      <c r="N239" s="65">
        <v>0</v>
      </c>
      <c r="O239" s="65">
        <v>2221.20804</v>
      </c>
      <c r="P239" s="65">
        <v>0</v>
      </c>
      <c r="Q239" s="65" t="s">
        <v>789</v>
      </c>
    </row>
    <row r="240" spans="1:17" s="1" customFormat="1" ht="39">
      <c r="A240" s="86"/>
      <c r="B240" s="95" t="s">
        <v>790</v>
      </c>
      <c r="C240" s="97">
        <v>0</v>
      </c>
      <c r="D240" s="97">
        <v>0</v>
      </c>
      <c r="E240" s="97">
        <v>0</v>
      </c>
      <c r="F240" s="97">
        <v>0</v>
      </c>
      <c r="G240" s="97">
        <v>0</v>
      </c>
      <c r="H240" s="107">
        <v>0</v>
      </c>
      <c r="I240" s="97">
        <v>0</v>
      </c>
      <c r="J240" s="97">
        <v>0</v>
      </c>
      <c r="K240" s="97">
        <v>0</v>
      </c>
      <c r="L240" s="97">
        <v>0</v>
      </c>
      <c r="M240" s="97">
        <v>0</v>
      </c>
      <c r="N240" s="97">
        <v>0</v>
      </c>
      <c r="O240" s="97">
        <v>0</v>
      </c>
      <c r="P240" s="97">
        <v>0</v>
      </c>
      <c r="Q240" s="97"/>
    </row>
    <row r="241" spans="1:17" s="1" customFormat="1" ht="19.5">
      <c r="A241" s="376" t="s">
        <v>156</v>
      </c>
      <c r="B241" s="377"/>
      <c r="C241" s="110">
        <f>C240+C238+C237+C235+C231+C229</f>
        <v>17030.93145</v>
      </c>
      <c r="D241" s="110">
        <f t="shared" ref="D241:P241" si="10">D240+D238+D237+D235+D231+D229</f>
        <v>0</v>
      </c>
      <c r="E241" s="110">
        <f t="shared" si="10"/>
        <v>8833.5</v>
      </c>
      <c r="F241" s="110">
        <f t="shared" si="10"/>
        <v>0</v>
      </c>
      <c r="G241" s="110">
        <f t="shared" si="10"/>
        <v>8833.5</v>
      </c>
      <c r="H241" s="110">
        <f t="shared" si="10"/>
        <v>8197.43145</v>
      </c>
      <c r="I241" s="110">
        <f t="shared" si="10"/>
        <v>0</v>
      </c>
      <c r="J241" s="110">
        <f t="shared" si="10"/>
        <v>16133.430490000001</v>
      </c>
      <c r="K241" s="110">
        <f t="shared" si="10"/>
        <v>0</v>
      </c>
      <c r="L241" s="110">
        <f t="shared" si="10"/>
        <v>8833</v>
      </c>
      <c r="M241" s="110">
        <f t="shared" si="10"/>
        <v>0</v>
      </c>
      <c r="N241" s="110">
        <f t="shared" si="10"/>
        <v>8833</v>
      </c>
      <c r="O241" s="110">
        <f t="shared" si="10"/>
        <v>7300.4304900000006</v>
      </c>
      <c r="P241" s="110">
        <f t="shared" si="10"/>
        <v>0</v>
      </c>
      <c r="Q241" s="97"/>
    </row>
    <row r="242" spans="1:17" ht="53.25" customHeight="1">
      <c r="A242" s="3" t="s">
        <v>158</v>
      </c>
      <c r="B242" s="360" t="s">
        <v>752</v>
      </c>
      <c r="C242" s="361"/>
      <c r="D242" s="361"/>
      <c r="E242" s="361"/>
      <c r="F242" s="361"/>
      <c r="G242" s="361"/>
      <c r="H242" s="361"/>
      <c r="I242" s="361"/>
      <c r="J242" s="361"/>
      <c r="K242" s="361"/>
      <c r="L242" s="361"/>
      <c r="M242" s="361"/>
      <c r="N242" s="361"/>
      <c r="O242" s="361"/>
      <c r="P242" s="362"/>
      <c r="Q242" s="86"/>
    </row>
    <row r="243" spans="1:17" ht="108" customHeight="1">
      <c r="A243" s="111"/>
      <c r="B243" s="4" t="s">
        <v>159</v>
      </c>
      <c r="C243" s="112">
        <v>111.31479</v>
      </c>
      <c r="D243" s="113">
        <v>0</v>
      </c>
      <c r="E243" s="114">
        <v>0</v>
      </c>
      <c r="F243" s="115">
        <v>0</v>
      </c>
      <c r="G243" s="114">
        <v>0</v>
      </c>
      <c r="H243" s="112">
        <v>111.31479</v>
      </c>
      <c r="I243" s="114">
        <v>0</v>
      </c>
      <c r="J243" s="69">
        <v>111.31479</v>
      </c>
      <c r="K243" s="69">
        <v>0</v>
      </c>
      <c r="L243" s="69">
        <v>0</v>
      </c>
      <c r="M243" s="69">
        <v>0</v>
      </c>
      <c r="N243" s="69">
        <v>0</v>
      </c>
      <c r="O243" s="69">
        <v>111.31479</v>
      </c>
      <c r="P243" s="69">
        <v>0</v>
      </c>
      <c r="Q243" s="69" t="s">
        <v>160</v>
      </c>
    </row>
    <row r="244" spans="1:17" ht="90.95" customHeight="1">
      <c r="A244" s="111"/>
      <c r="B244" s="69" t="s">
        <v>161</v>
      </c>
      <c r="C244" s="69">
        <v>487.89499999999998</v>
      </c>
      <c r="D244" s="113">
        <v>0</v>
      </c>
      <c r="E244" s="114">
        <v>0</v>
      </c>
      <c r="F244" s="113">
        <v>0</v>
      </c>
      <c r="G244" s="114">
        <v>0</v>
      </c>
      <c r="H244" s="69">
        <v>487.89499999999998</v>
      </c>
      <c r="I244" s="114">
        <v>0</v>
      </c>
      <c r="J244" s="69">
        <v>487.89499999999998</v>
      </c>
      <c r="K244" s="69">
        <v>0</v>
      </c>
      <c r="L244" s="69">
        <v>0</v>
      </c>
      <c r="M244" s="69">
        <v>0</v>
      </c>
      <c r="N244" s="69">
        <v>0</v>
      </c>
      <c r="O244" s="69">
        <v>487.89499999999998</v>
      </c>
      <c r="P244" s="69">
        <v>0</v>
      </c>
      <c r="Q244" s="69" t="s">
        <v>162</v>
      </c>
    </row>
    <row r="245" spans="1:17" ht="38.25" customHeight="1">
      <c r="A245" s="111"/>
      <c r="B245" s="69" t="s">
        <v>163</v>
      </c>
      <c r="C245" s="69">
        <v>98.676360000000003</v>
      </c>
      <c r="D245" s="113">
        <v>0</v>
      </c>
      <c r="E245" s="114">
        <v>0</v>
      </c>
      <c r="F245" s="113">
        <v>0</v>
      </c>
      <c r="G245" s="114">
        <v>0</v>
      </c>
      <c r="H245" s="69">
        <v>98.676360000000003</v>
      </c>
      <c r="I245" s="114">
        <v>0</v>
      </c>
      <c r="J245" s="69">
        <v>98.676360000000003</v>
      </c>
      <c r="K245" s="69">
        <v>0</v>
      </c>
      <c r="L245" s="69">
        <v>0</v>
      </c>
      <c r="M245" s="69">
        <v>0</v>
      </c>
      <c r="N245" s="69">
        <v>0</v>
      </c>
      <c r="O245" s="69">
        <v>98.676360000000003</v>
      </c>
      <c r="P245" s="69">
        <v>0</v>
      </c>
      <c r="Q245" s="69" t="s">
        <v>167</v>
      </c>
    </row>
    <row r="246" spans="1:17" ht="105" customHeight="1">
      <c r="A246" s="111"/>
      <c r="B246" s="116" t="s">
        <v>164</v>
      </c>
      <c r="C246" s="116">
        <v>680</v>
      </c>
      <c r="D246" s="113">
        <v>0</v>
      </c>
      <c r="E246" s="114">
        <v>0</v>
      </c>
      <c r="F246" s="113">
        <v>0</v>
      </c>
      <c r="G246" s="114">
        <v>0</v>
      </c>
      <c r="H246" s="116">
        <v>680</v>
      </c>
      <c r="I246" s="114">
        <v>0</v>
      </c>
      <c r="J246" s="116">
        <v>680</v>
      </c>
      <c r="K246" s="116">
        <v>0</v>
      </c>
      <c r="L246" s="116">
        <v>0</v>
      </c>
      <c r="M246" s="116">
        <v>0</v>
      </c>
      <c r="N246" s="116">
        <v>0</v>
      </c>
      <c r="O246" s="116">
        <v>680</v>
      </c>
      <c r="P246" s="116">
        <v>0</v>
      </c>
      <c r="Q246" s="116" t="s">
        <v>168</v>
      </c>
    </row>
    <row r="247" spans="1:17" ht="127.5" customHeight="1">
      <c r="A247" s="111"/>
      <c r="B247" s="69" t="s">
        <v>165</v>
      </c>
      <c r="C247" s="116">
        <v>9145.4740000000002</v>
      </c>
      <c r="D247" s="113">
        <v>0</v>
      </c>
      <c r="E247" s="114">
        <v>0</v>
      </c>
      <c r="F247" s="117">
        <v>0</v>
      </c>
      <c r="G247" s="114">
        <v>0</v>
      </c>
      <c r="H247" s="116">
        <v>9145.4740000000002</v>
      </c>
      <c r="I247" s="114">
        <v>0</v>
      </c>
      <c r="J247" s="116">
        <v>9145.4740000000002</v>
      </c>
      <c r="K247" s="116">
        <v>0</v>
      </c>
      <c r="L247" s="116">
        <v>0</v>
      </c>
      <c r="M247" s="116">
        <v>0</v>
      </c>
      <c r="N247" s="116">
        <v>0</v>
      </c>
      <c r="O247" s="116">
        <v>9145.4740000000002</v>
      </c>
      <c r="P247" s="116">
        <v>0</v>
      </c>
      <c r="Q247" s="116" t="s">
        <v>169</v>
      </c>
    </row>
    <row r="248" spans="1:17" ht="121.7" customHeight="1">
      <c r="A248" s="111"/>
      <c r="B248" s="118" t="s">
        <v>166</v>
      </c>
      <c r="C248" s="116">
        <v>5132</v>
      </c>
      <c r="D248" s="113">
        <v>0</v>
      </c>
      <c r="E248" s="114">
        <v>0</v>
      </c>
      <c r="F248" s="119">
        <v>0</v>
      </c>
      <c r="G248" s="114">
        <v>0</v>
      </c>
      <c r="H248" s="116">
        <v>5132</v>
      </c>
      <c r="I248" s="114">
        <v>0</v>
      </c>
      <c r="J248" s="116">
        <v>5132</v>
      </c>
      <c r="K248" s="116">
        <v>0</v>
      </c>
      <c r="L248" s="116">
        <v>0</v>
      </c>
      <c r="M248" s="116">
        <v>0</v>
      </c>
      <c r="N248" s="116">
        <v>0</v>
      </c>
      <c r="O248" s="116">
        <v>5132</v>
      </c>
      <c r="P248" s="116">
        <v>0</v>
      </c>
      <c r="Q248" s="116" t="s">
        <v>170</v>
      </c>
    </row>
    <row r="249" spans="1:17" ht="19.5">
      <c r="A249" s="378" t="s">
        <v>156</v>
      </c>
      <c r="B249" s="380"/>
      <c r="C249" s="120">
        <f>C243+C244+C245+C246+C247+C248</f>
        <v>15655.36015</v>
      </c>
      <c r="D249" s="120">
        <f t="shared" ref="D249:P249" si="11">D243+D244+D245+D246+D247+D248</f>
        <v>0</v>
      </c>
      <c r="E249" s="120">
        <f t="shared" si="11"/>
        <v>0</v>
      </c>
      <c r="F249" s="120">
        <f t="shared" si="11"/>
        <v>0</v>
      </c>
      <c r="G249" s="120">
        <f t="shared" si="11"/>
        <v>0</v>
      </c>
      <c r="H249" s="120">
        <f t="shared" si="11"/>
        <v>15655.36015</v>
      </c>
      <c r="I249" s="120">
        <f t="shared" si="11"/>
        <v>0</v>
      </c>
      <c r="J249" s="120">
        <f t="shared" si="11"/>
        <v>15655.36015</v>
      </c>
      <c r="K249" s="120">
        <f t="shared" si="11"/>
        <v>0</v>
      </c>
      <c r="L249" s="120">
        <f t="shared" si="11"/>
        <v>0</v>
      </c>
      <c r="M249" s="120">
        <f t="shared" si="11"/>
        <v>0</v>
      </c>
      <c r="N249" s="120">
        <f t="shared" si="11"/>
        <v>0</v>
      </c>
      <c r="O249" s="120">
        <f t="shared" si="11"/>
        <v>15655.36015</v>
      </c>
      <c r="P249" s="120">
        <f t="shared" si="11"/>
        <v>0</v>
      </c>
      <c r="Q249" s="86"/>
    </row>
    <row r="250" spans="1:17" ht="19.5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</row>
    <row r="251" spans="1:17" ht="33.75" customHeight="1">
      <c r="A251" s="3" t="s">
        <v>171</v>
      </c>
      <c r="B251" s="360" t="s">
        <v>791</v>
      </c>
      <c r="C251" s="361"/>
      <c r="D251" s="361"/>
      <c r="E251" s="361"/>
      <c r="F251" s="361"/>
      <c r="G251" s="361"/>
      <c r="H251" s="361"/>
      <c r="I251" s="361"/>
      <c r="J251" s="361"/>
      <c r="K251" s="361"/>
      <c r="L251" s="361"/>
      <c r="M251" s="361"/>
      <c r="N251" s="361"/>
      <c r="O251" s="361"/>
      <c r="P251" s="362"/>
      <c r="Q251" s="86"/>
    </row>
    <row r="252" spans="1:17" ht="77.25" customHeight="1">
      <c r="A252" s="86"/>
      <c r="B252" s="121" t="s">
        <v>172</v>
      </c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</row>
    <row r="253" spans="1:17" ht="58.5">
      <c r="A253" s="86"/>
      <c r="B253" s="65" t="s">
        <v>173</v>
      </c>
      <c r="C253" s="100">
        <v>3002.2526699999999</v>
      </c>
      <c r="D253" s="100">
        <v>0</v>
      </c>
      <c r="E253" s="100">
        <v>0</v>
      </c>
      <c r="F253" s="100">
        <v>0</v>
      </c>
      <c r="G253" s="100">
        <v>0</v>
      </c>
      <c r="H253" s="100">
        <v>3002.2526699999999</v>
      </c>
      <c r="I253" s="65">
        <v>0</v>
      </c>
      <c r="J253" s="65">
        <v>3002.2526699999999</v>
      </c>
      <c r="K253" s="100">
        <v>0</v>
      </c>
      <c r="L253" s="100">
        <v>0</v>
      </c>
      <c r="M253" s="100">
        <v>0</v>
      </c>
      <c r="N253" s="100">
        <v>0</v>
      </c>
      <c r="O253" s="65">
        <v>3002.2526699999999</v>
      </c>
      <c r="P253" s="65">
        <v>0</v>
      </c>
      <c r="Q253" s="65" t="s">
        <v>176</v>
      </c>
    </row>
    <row r="254" spans="1:17" ht="39">
      <c r="A254" s="86"/>
      <c r="B254" s="65" t="s">
        <v>174</v>
      </c>
      <c r="C254" s="100">
        <v>179.9736</v>
      </c>
      <c r="D254" s="100">
        <v>0</v>
      </c>
      <c r="E254" s="100">
        <v>0</v>
      </c>
      <c r="F254" s="100">
        <v>0</v>
      </c>
      <c r="G254" s="100">
        <v>0</v>
      </c>
      <c r="H254" s="100">
        <v>179.9736</v>
      </c>
      <c r="I254" s="65">
        <v>0</v>
      </c>
      <c r="J254" s="65">
        <v>179.9736</v>
      </c>
      <c r="K254" s="100">
        <v>0</v>
      </c>
      <c r="L254" s="100">
        <v>0</v>
      </c>
      <c r="M254" s="100">
        <v>0</v>
      </c>
      <c r="N254" s="100">
        <v>0</v>
      </c>
      <c r="O254" s="65">
        <v>179.9736</v>
      </c>
      <c r="P254" s="65">
        <v>0</v>
      </c>
      <c r="Q254" s="65" t="s">
        <v>177</v>
      </c>
    </row>
    <row r="255" spans="1:17" ht="39">
      <c r="A255" s="86"/>
      <c r="B255" s="65" t="s">
        <v>175</v>
      </c>
      <c r="C255" s="100">
        <v>240</v>
      </c>
      <c r="D255" s="100">
        <v>0</v>
      </c>
      <c r="E255" s="100">
        <v>0</v>
      </c>
      <c r="F255" s="100">
        <v>0</v>
      </c>
      <c r="G255" s="100">
        <v>0</v>
      </c>
      <c r="H255" s="100">
        <v>240</v>
      </c>
      <c r="I255" s="65">
        <v>0</v>
      </c>
      <c r="J255" s="65">
        <v>240</v>
      </c>
      <c r="K255" s="100">
        <v>0</v>
      </c>
      <c r="L255" s="100">
        <v>0</v>
      </c>
      <c r="M255" s="100">
        <v>0</v>
      </c>
      <c r="N255" s="100">
        <v>0</v>
      </c>
      <c r="O255" s="65">
        <v>240</v>
      </c>
      <c r="P255" s="65">
        <v>0</v>
      </c>
      <c r="Q255" s="65" t="s">
        <v>178</v>
      </c>
    </row>
    <row r="256" spans="1:17" ht="39">
      <c r="A256" s="86"/>
      <c r="B256" s="65" t="s">
        <v>179</v>
      </c>
      <c r="C256" s="100">
        <v>2315.915</v>
      </c>
      <c r="D256" s="100">
        <v>0</v>
      </c>
      <c r="E256" s="100">
        <v>0</v>
      </c>
      <c r="F256" s="100">
        <v>0</v>
      </c>
      <c r="G256" s="100">
        <v>0</v>
      </c>
      <c r="H256" s="100">
        <v>2315.915</v>
      </c>
      <c r="I256" s="65">
        <v>0</v>
      </c>
      <c r="J256" s="65">
        <v>2215.2704199999998</v>
      </c>
      <c r="K256" s="100">
        <v>0</v>
      </c>
      <c r="L256" s="100">
        <v>0</v>
      </c>
      <c r="M256" s="100">
        <v>0</v>
      </c>
      <c r="N256" s="100">
        <v>0</v>
      </c>
      <c r="O256" s="65">
        <v>2215.2704199999998</v>
      </c>
      <c r="P256" s="65">
        <v>0</v>
      </c>
      <c r="Q256" s="65" t="s">
        <v>180</v>
      </c>
    </row>
    <row r="257" spans="1:17" ht="84" customHeight="1">
      <c r="A257" s="86"/>
      <c r="B257" s="65" t="s">
        <v>181</v>
      </c>
      <c r="C257" s="100">
        <v>68.864000000000004</v>
      </c>
      <c r="D257" s="100">
        <v>0</v>
      </c>
      <c r="E257" s="100">
        <v>0</v>
      </c>
      <c r="F257" s="100">
        <v>0</v>
      </c>
      <c r="G257" s="100">
        <v>0</v>
      </c>
      <c r="H257" s="100">
        <v>68.864000000000004</v>
      </c>
      <c r="I257" s="65">
        <v>0</v>
      </c>
      <c r="J257" s="65">
        <v>68.864000000000004</v>
      </c>
      <c r="K257" s="100">
        <v>0</v>
      </c>
      <c r="L257" s="100">
        <v>0</v>
      </c>
      <c r="M257" s="100">
        <v>0</v>
      </c>
      <c r="N257" s="100">
        <v>0</v>
      </c>
      <c r="O257" s="65">
        <v>68.864000000000004</v>
      </c>
      <c r="P257" s="65">
        <v>0</v>
      </c>
      <c r="Q257" s="86"/>
    </row>
    <row r="258" spans="1:17" ht="63.95" customHeight="1">
      <c r="A258" s="86"/>
      <c r="B258" s="65" t="s">
        <v>182</v>
      </c>
      <c r="C258" s="100">
        <v>591.02021000000002</v>
      </c>
      <c r="D258" s="100">
        <v>0</v>
      </c>
      <c r="E258" s="100">
        <v>0</v>
      </c>
      <c r="F258" s="100">
        <v>0</v>
      </c>
      <c r="G258" s="100">
        <v>0</v>
      </c>
      <c r="H258" s="100">
        <v>591.02021000000002</v>
      </c>
      <c r="I258" s="65">
        <v>0</v>
      </c>
      <c r="J258" s="65">
        <v>591.02021000000002</v>
      </c>
      <c r="K258" s="100">
        <v>0</v>
      </c>
      <c r="L258" s="100">
        <v>0</v>
      </c>
      <c r="M258" s="100">
        <v>0</v>
      </c>
      <c r="N258" s="100">
        <v>0</v>
      </c>
      <c r="O258" s="65">
        <v>591.02021000000002</v>
      </c>
      <c r="P258" s="65">
        <v>0</v>
      </c>
      <c r="Q258" s="65" t="s">
        <v>183</v>
      </c>
    </row>
    <row r="259" spans="1:17" ht="54.95" customHeight="1">
      <c r="A259" s="86"/>
      <c r="B259" s="65" t="s">
        <v>184</v>
      </c>
      <c r="C259" s="100">
        <v>615.63279999999997</v>
      </c>
      <c r="D259" s="100">
        <v>0</v>
      </c>
      <c r="E259" s="100">
        <v>0</v>
      </c>
      <c r="F259" s="100">
        <v>0</v>
      </c>
      <c r="G259" s="100">
        <v>0</v>
      </c>
      <c r="H259" s="100">
        <v>615.63279999999997</v>
      </c>
      <c r="I259" s="65">
        <v>0</v>
      </c>
      <c r="J259" s="65">
        <v>615.63279999999997</v>
      </c>
      <c r="K259" s="100">
        <v>0</v>
      </c>
      <c r="L259" s="100">
        <v>0</v>
      </c>
      <c r="M259" s="100">
        <v>0</v>
      </c>
      <c r="N259" s="100">
        <v>0</v>
      </c>
      <c r="O259" s="65">
        <v>615.63279999999997</v>
      </c>
      <c r="P259" s="65">
        <v>0</v>
      </c>
      <c r="Q259" s="65" t="s">
        <v>185</v>
      </c>
    </row>
    <row r="260" spans="1:17" ht="66" customHeight="1">
      <c r="A260" s="86"/>
      <c r="B260" s="65" t="s">
        <v>186</v>
      </c>
      <c r="C260" s="100">
        <v>296.59899999999999</v>
      </c>
      <c r="D260" s="100">
        <v>0</v>
      </c>
      <c r="E260" s="100">
        <v>0</v>
      </c>
      <c r="F260" s="100">
        <v>0</v>
      </c>
      <c r="G260" s="100">
        <v>0</v>
      </c>
      <c r="H260" s="100">
        <v>296.59899999999999</v>
      </c>
      <c r="I260" s="65">
        <v>0</v>
      </c>
      <c r="J260" s="65">
        <v>296.59899999999999</v>
      </c>
      <c r="K260" s="100">
        <v>0</v>
      </c>
      <c r="L260" s="100">
        <v>0</v>
      </c>
      <c r="M260" s="100">
        <v>0</v>
      </c>
      <c r="N260" s="100">
        <v>0</v>
      </c>
      <c r="O260" s="65">
        <v>296.59899999999999</v>
      </c>
      <c r="P260" s="65">
        <v>0</v>
      </c>
      <c r="Q260" s="65" t="s">
        <v>187</v>
      </c>
    </row>
    <row r="261" spans="1:17" ht="43.5" customHeight="1">
      <c r="A261" s="86"/>
      <c r="B261" s="65" t="s">
        <v>188</v>
      </c>
      <c r="C261" s="100">
        <f>246.44496+40.5+7.305+33.605+18.266+26</f>
        <v>372.12096000000008</v>
      </c>
      <c r="D261" s="100">
        <v>0</v>
      </c>
      <c r="E261" s="100">
        <v>0</v>
      </c>
      <c r="F261" s="100">
        <v>0</v>
      </c>
      <c r="G261" s="100">
        <v>0</v>
      </c>
      <c r="H261" s="100">
        <f>246.44496+40.5+7.305+33.605+18.266+26</f>
        <v>372.12096000000008</v>
      </c>
      <c r="I261" s="65">
        <v>0</v>
      </c>
      <c r="J261" s="65">
        <f>246.44496+40.472+7.305+33.605+18.266+12.148</f>
        <v>358.24096000000009</v>
      </c>
      <c r="K261" s="100">
        <v>0</v>
      </c>
      <c r="L261" s="100">
        <v>0</v>
      </c>
      <c r="M261" s="100">
        <v>0</v>
      </c>
      <c r="N261" s="100">
        <v>0</v>
      </c>
      <c r="O261" s="65">
        <f>246.44496+40.472+7.305+33.605+18.266+12.148</f>
        <v>358.24096000000009</v>
      </c>
      <c r="P261" s="65">
        <v>0</v>
      </c>
      <c r="Q261" s="65" t="s">
        <v>189</v>
      </c>
    </row>
    <row r="262" spans="1:17" ht="42" customHeight="1">
      <c r="A262" s="86"/>
      <c r="B262" s="65" t="s">
        <v>190</v>
      </c>
      <c r="C262" s="100">
        <v>760.077</v>
      </c>
      <c r="D262" s="100">
        <v>0</v>
      </c>
      <c r="E262" s="100">
        <v>0</v>
      </c>
      <c r="F262" s="100">
        <v>0</v>
      </c>
      <c r="G262" s="100">
        <v>0</v>
      </c>
      <c r="H262" s="100">
        <v>760.077</v>
      </c>
      <c r="I262" s="65">
        <v>0</v>
      </c>
      <c r="J262" s="65">
        <v>760.077</v>
      </c>
      <c r="K262" s="100">
        <v>0</v>
      </c>
      <c r="L262" s="100">
        <v>0</v>
      </c>
      <c r="M262" s="100">
        <v>0</v>
      </c>
      <c r="N262" s="100">
        <v>0</v>
      </c>
      <c r="O262" s="65">
        <v>760.077</v>
      </c>
      <c r="P262" s="65">
        <v>0</v>
      </c>
      <c r="Q262" s="65" t="s">
        <v>191</v>
      </c>
    </row>
    <row r="263" spans="1:17" ht="42" customHeight="1">
      <c r="A263" s="86"/>
      <c r="B263" s="65" t="s">
        <v>192</v>
      </c>
      <c r="C263" s="100">
        <v>301.363</v>
      </c>
      <c r="D263" s="100">
        <v>0</v>
      </c>
      <c r="E263" s="100">
        <v>0</v>
      </c>
      <c r="F263" s="100">
        <v>0</v>
      </c>
      <c r="G263" s="100">
        <v>0</v>
      </c>
      <c r="H263" s="100">
        <v>301.363</v>
      </c>
      <c r="I263" s="65">
        <v>0</v>
      </c>
      <c r="J263" s="65">
        <v>301.363</v>
      </c>
      <c r="K263" s="100">
        <v>0</v>
      </c>
      <c r="L263" s="100">
        <v>0</v>
      </c>
      <c r="M263" s="100">
        <v>0</v>
      </c>
      <c r="N263" s="100">
        <v>0</v>
      </c>
      <c r="O263" s="65">
        <v>301.363</v>
      </c>
      <c r="P263" s="65">
        <v>0</v>
      </c>
      <c r="Q263" s="65" t="s">
        <v>193</v>
      </c>
    </row>
    <row r="264" spans="1:17" ht="39">
      <c r="A264" s="86"/>
      <c r="B264" s="65" t="s">
        <v>194</v>
      </c>
      <c r="C264" s="100">
        <v>199.98400000000001</v>
      </c>
      <c r="D264" s="100">
        <v>0</v>
      </c>
      <c r="E264" s="100">
        <v>0</v>
      </c>
      <c r="F264" s="100">
        <v>0</v>
      </c>
      <c r="G264" s="100">
        <v>0</v>
      </c>
      <c r="H264" s="100">
        <v>199.98400000000001</v>
      </c>
      <c r="I264" s="65">
        <v>0</v>
      </c>
      <c r="J264" s="65">
        <v>199.98400000000001</v>
      </c>
      <c r="K264" s="100">
        <v>0</v>
      </c>
      <c r="L264" s="100">
        <v>0</v>
      </c>
      <c r="M264" s="100">
        <v>0</v>
      </c>
      <c r="N264" s="100">
        <v>0</v>
      </c>
      <c r="O264" s="65">
        <v>199.98400000000001</v>
      </c>
      <c r="P264" s="65">
        <v>0</v>
      </c>
      <c r="Q264" s="65" t="s">
        <v>195</v>
      </c>
    </row>
    <row r="265" spans="1:17" ht="39">
      <c r="A265" s="86"/>
      <c r="B265" s="65" t="s">
        <v>196</v>
      </c>
      <c r="C265" s="100">
        <v>412.863</v>
      </c>
      <c r="D265" s="100">
        <v>0</v>
      </c>
      <c r="E265" s="100">
        <v>0</v>
      </c>
      <c r="F265" s="100">
        <v>0</v>
      </c>
      <c r="G265" s="100">
        <v>0</v>
      </c>
      <c r="H265" s="100">
        <v>412.863</v>
      </c>
      <c r="I265" s="65">
        <v>0</v>
      </c>
      <c r="J265" s="65">
        <v>412.863</v>
      </c>
      <c r="K265" s="100">
        <v>0</v>
      </c>
      <c r="L265" s="100">
        <v>0</v>
      </c>
      <c r="M265" s="100">
        <v>0</v>
      </c>
      <c r="N265" s="100">
        <v>0</v>
      </c>
      <c r="O265" s="65">
        <v>412.863</v>
      </c>
      <c r="P265" s="65">
        <v>0</v>
      </c>
      <c r="Q265" s="65" t="s">
        <v>197</v>
      </c>
    </row>
    <row r="266" spans="1:17" ht="39">
      <c r="A266" s="86"/>
      <c r="B266" s="65" t="s">
        <v>198</v>
      </c>
      <c r="C266" s="100">
        <v>4</v>
      </c>
      <c r="D266" s="100">
        <v>0</v>
      </c>
      <c r="E266" s="100">
        <v>0</v>
      </c>
      <c r="F266" s="100">
        <v>0</v>
      </c>
      <c r="G266" s="100">
        <v>0</v>
      </c>
      <c r="H266" s="100">
        <v>4</v>
      </c>
      <c r="I266" s="65">
        <v>0</v>
      </c>
      <c r="J266" s="65">
        <v>1.88568</v>
      </c>
      <c r="K266" s="100">
        <v>0</v>
      </c>
      <c r="L266" s="100">
        <v>0</v>
      </c>
      <c r="M266" s="100">
        <v>0</v>
      </c>
      <c r="N266" s="100">
        <v>0</v>
      </c>
      <c r="O266" s="65">
        <v>1.88568</v>
      </c>
      <c r="P266" s="65">
        <v>0</v>
      </c>
      <c r="Q266" s="65" t="s">
        <v>199</v>
      </c>
    </row>
    <row r="267" spans="1:17" ht="39">
      <c r="A267" s="86"/>
      <c r="B267" s="65" t="s">
        <v>200</v>
      </c>
      <c r="C267" s="100">
        <v>172.75200000000001</v>
      </c>
      <c r="D267" s="100">
        <v>0</v>
      </c>
      <c r="E267" s="100">
        <v>0</v>
      </c>
      <c r="F267" s="100">
        <v>0</v>
      </c>
      <c r="G267" s="100">
        <v>0</v>
      </c>
      <c r="H267" s="100">
        <v>172.75200000000001</v>
      </c>
      <c r="I267" s="65">
        <v>0</v>
      </c>
      <c r="J267" s="65">
        <v>172.75200000000001</v>
      </c>
      <c r="K267" s="100">
        <v>0</v>
      </c>
      <c r="L267" s="100">
        <v>0</v>
      </c>
      <c r="M267" s="100">
        <v>0</v>
      </c>
      <c r="N267" s="100">
        <v>0</v>
      </c>
      <c r="O267" s="65">
        <v>172.75200000000001</v>
      </c>
      <c r="P267" s="65">
        <v>0</v>
      </c>
      <c r="Q267" s="65" t="s">
        <v>201</v>
      </c>
    </row>
    <row r="268" spans="1:17" ht="78">
      <c r="A268" s="86"/>
      <c r="B268" s="65" t="s">
        <v>202</v>
      </c>
      <c r="C268" s="100">
        <v>365.7</v>
      </c>
      <c r="D268" s="100">
        <v>0</v>
      </c>
      <c r="E268" s="100">
        <v>0</v>
      </c>
      <c r="F268" s="100">
        <v>0</v>
      </c>
      <c r="G268" s="100">
        <v>0</v>
      </c>
      <c r="H268" s="100">
        <v>365.7</v>
      </c>
      <c r="I268" s="65">
        <v>0</v>
      </c>
      <c r="J268" s="65">
        <v>365.7</v>
      </c>
      <c r="K268" s="100">
        <v>0</v>
      </c>
      <c r="L268" s="100">
        <v>0</v>
      </c>
      <c r="M268" s="100">
        <v>0</v>
      </c>
      <c r="N268" s="100">
        <v>0</v>
      </c>
      <c r="O268" s="65">
        <v>365.7</v>
      </c>
      <c r="P268" s="65">
        <v>0</v>
      </c>
      <c r="Q268" s="65" t="s">
        <v>203</v>
      </c>
    </row>
    <row r="269" spans="1:17" ht="104.25" customHeight="1">
      <c r="A269" s="86"/>
      <c r="B269" s="65" t="s">
        <v>204</v>
      </c>
      <c r="C269" s="100">
        <v>186.07900000000001</v>
      </c>
      <c r="D269" s="100">
        <v>0</v>
      </c>
      <c r="E269" s="100">
        <v>0</v>
      </c>
      <c r="F269" s="100">
        <v>0</v>
      </c>
      <c r="G269" s="100">
        <v>0</v>
      </c>
      <c r="H269" s="100">
        <v>186.07900000000001</v>
      </c>
      <c r="I269" s="65">
        <v>0</v>
      </c>
      <c r="J269" s="65">
        <v>184.06549999999999</v>
      </c>
      <c r="K269" s="100">
        <v>0</v>
      </c>
      <c r="L269" s="100">
        <v>0</v>
      </c>
      <c r="M269" s="100">
        <v>0</v>
      </c>
      <c r="N269" s="100">
        <v>0</v>
      </c>
      <c r="O269" s="65">
        <v>184.06549999999999</v>
      </c>
      <c r="P269" s="65">
        <v>0</v>
      </c>
      <c r="Q269" s="65"/>
    </row>
    <row r="270" spans="1:17" ht="49.7" customHeight="1">
      <c r="A270" s="86"/>
      <c r="B270" s="65" t="s">
        <v>205</v>
      </c>
      <c r="C270" s="100">
        <v>82.055999999999997</v>
      </c>
      <c r="D270" s="100">
        <v>0</v>
      </c>
      <c r="E270" s="100">
        <v>0</v>
      </c>
      <c r="F270" s="100">
        <v>0</v>
      </c>
      <c r="G270" s="100">
        <v>0</v>
      </c>
      <c r="H270" s="100">
        <v>82.055999999999997</v>
      </c>
      <c r="I270" s="65">
        <v>0</v>
      </c>
      <c r="J270" s="65">
        <v>74.843999999999994</v>
      </c>
      <c r="K270" s="100">
        <v>0</v>
      </c>
      <c r="L270" s="100">
        <v>0</v>
      </c>
      <c r="M270" s="100">
        <v>0</v>
      </c>
      <c r="N270" s="100">
        <v>0</v>
      </c>
      <c r="O270" s="65">
        <v>74.843999999999994</v>
      </c>
      <c r="P270" s="65">
        <v>0</v>
      </c>
      <c r="Q270" s="65" t="s">
        <v>206</v>
      </c>
    </row>
    <row r="271" spans="1:17" ht="64.5" customHeight="1">
      <c r="A271" s="86"/>
      <c r="B271" s="65" t="s">
        <v>207</v>
      </c>
      <c r="C271" s="100">
        <v>10</v>
      </c>
      <c r="D271" s="100">
        <v>0</v>
      </c>
      <c r="E271" s="100">
        <v>0</v>
      </c>
      <c r="F271" s="100">
        <v>0</v>
      </c>
      <c r="G271" s="100">
        <v>0</v>
      </c>
      <c r="H271" s="100">
        <v>10</v>
      </c>
      <c r="I271" s="65">
        <v>0</v>
      </c>
      <c r="J271" s="65">
        <v>7.4039099999999998</v>
      </c>
      <c r="K271" s="100">
        <v>0</v>
      </c>
      <c r="L271" s="100">
        <v>0</v>
      </c>
      <c r="M271" s="100">
        <v>0</v>
      </c>
      <c r="N271" s="100">
        <v>0</v>
      </c>
      <c r="O271" s="65">
        <v>7.4039099999999998</v>
      </c>
      <c r="P271" s="65">
        <v>0</v>
      </c>
      <c r="Q271" s="65" t="s">
        <v>208</v>
      </c>
    </row>
    <row r="272" spans="1:17" ht="44.25" customHeight="1">
      <c r="A272" s="86"/>
      <c r="B272" s="65" t="s">
        <v>209</v>
      </c>
      <c r="C272" s="100">
        <v>37.706000000000003</v>
      </c>
      <c r="D272" s="100">
        <v>0</v>
      </c>
      <c r="E272" s="100">
        <v>0</v>
      </c>
      <c r="F272" s="100">
        <v>0</v>
      </c>
      <c r="G272" s="100">
        <v>0</v>
      </c>
      <c r="H272" s="100">
        <v>37.706000000000003</v>
      </c>
      <c r="I272" s="65">
        <v>0</v>
      </c>
      <c r="J272" s="65">
        <v>37.706000000000003</v>
      </c>
      <c r="K272" s="100">
        <v>0</v>
      </c>
      <c r="L272" s="100">
        <v>0</v>
      </c>
      <c r="M272" s="100">
        <v>0</v>
      </c>
      <c r="N272" s="100">
        <v>0</v>
      </c>
      <c r="O272" s="65">
        <v>37.706000000000003</v>
      </c>
      <c r="P272" s="65">
        <v>0</v>
      </c>
      <c r="Q272" s="65" t="s">
        <v>210</v>
      </c>
    </row>
    <row r="273" spans="1:17" ht="26.25" customHeight="1">
      <c r="A273" s="86"/>
      <c r="B273" s="65" t="s">
        <v>211</v>
      </c>
      <c r="C273" s="100">
        <v>2472</v>
      </c>
      <c r="D273" s="100">
        <v>0</v>
      </c>
      <c r="E273" s="100">
        <v>0</v>
      </c>
      <c r="F273" s="100">
        <v>0</v>
      </c>
      <c r="G273" s="100">
        <v>0</v>
      </c>
      <c r="H273" s="100">
        <v>2472</v>
      </c>
      <c r="I273" s="65">
        <v>0</v>
      </c>
      <c r="J273" s="65">
        <v>2472</v>
      </c>
      <c r="K273" s="100">
        <v>0</v>
      </c>
      <c r="L273" s="100">
        <v>0</v>
      </c>
      <c r="M273" s="100">
        <v>0</v>
      </c>
      <c r="N273" s="100">
        <v>0</v>
      </c>
      <c r="O273" s="65">
        <v>2472</v>
      </c>
      <c r="P273" s="65">
        <v>0</v>
      </c>
      <c r="Q273" s="65" t="s">
        <v>212</v>
      </c>
    </row>
    <row r="274" spans="1:17" ht="39">
      <c r="A274" s="86"/>
      <c r="B274" s="65" t="s">
        <v>213</v>
      </c>
      <c r="C274" s="100">
        <v>0</v>
      </c>
      <c r="D274" s="100">
        <v>0</v>
      </c>
      <c r="E274" s="100">
        <v>0</v>
      </c>
      <c r="F274" s="100">
        <v>0</v>
      </c>
      <c r="G274" s="100">
        <v>0</v>
      </c>
      <c r="H274" s="100">
        <v>0</v>
      </c>
      <c r="I274" s="65">
        <v>0</v>
      </c>
      <c r="J274" s="65">
        <v>0</v>
      </c>
      <c r="K274" s="100">
        <v>0</v>
      </c>
      <c r="L274" s="100">
        <v>0</v>
      </c>
      <c r="M274" s="100">
        <v>0</v>
      </c>
      <c r="N274" s="100">
        <v>0</v>
      </c>
      <c r="O274" s="65">
        <v>0</v>
      </c>
      <c r="P274" s="65">
        <v>0</v>
      </c>
      <c r="Q274" s="65"/>
    </row>
    <row r="275" spans="1:17" ht="39">
      <c r="A275" s="86"/>
      <c r="B275" s="65" t="s">
        <v>214</v>
      </c>
      <c r="C275" s="100">
        <v>2407.915</v>
      </c>
      <c r="D275" s="100">
        <v>0</v>
      </c>
      <c r="E275" s="100">
        <v>0</v>
      </c>
      <c r="F275" s="100">
        <v>0</v>
      </c>
      <c r="G275" s="100">
        <v>0</v>
      </c>
      <c r="H275" s="100">
        <v>2407.915</v>
      </c>
      <c r="I275" s="65">
        <v>0</v>
      </c>
      <c r="J275" s="65">
        <v>2400.16606</v>
      </c>
      <c r="K275" s="100">
        <v>0</v>
      </c>
      <c r="L275" s="100">
        <v>0</v>
      </c>
      <c r="M275" s="100">
        <v>0</v>
      </c>
      <c r="N275" s="100">
        <v>0</v>
      </c>
      <c r="O275" s="65">
        <v>2400.16606</v>
      </c>
      <c r="P275" s="65">
        <v>0</v>
      </c>
      <c r="Q275" s="65" t="s">
        <v>215</v>
      </c>
    </row>
    <row r="276" spans="1:17" ht="97.5">
      <c r="A276" s="86"/>
      <c r="B276" s="65" t="s">
        <v>216</v>
      </c>
      <c r="C276" s="100">
        <f>1868.98431-97.947</f>
        <v>1771.0373100000002</v>
      </c>
      <c r="D276" s="100">
        <v>0</v>
      </c>
      <c r="E276" s="100">
        <v>0</v>
      </c>
      <c r="F276" s="100">
        <v>0</v>
      </c>
      <c r="G276" s="100">
        <v>0</v>
      </c>
      <c r="H276" s="100">
        <f>1868.98431-97.947</f>
        <v>1771.0373100000002</v>
      </c>
      <c r="I276" s="65">
        <v>0</v>
      </c>
      <c r="J276" s="65">
        <f>1867.16431-97.947</f>
        <v>1769.21731</v>
      </c>
      <c r="K276" s="100">
        <v>0</v>
      </c>
      <c r="L276" s="100">
        <v>0</v>
      </c>
      <c r="M276" s="100">
        <v>0</v>
      </c>
      <c r="N276" s="100">
        <v>0</v>
      </c>
      <c r="O276" s="65">
        <f>1867.16431-97.947</f>
        <v>1769.21731</v>
      </c>
      <c r="P276" s="65">
        <v>0</v>
      </c>
      <c r="Q276" s="65" t="s">
        <v>217</v>
      </c>
    </row>
    <row r="277" spans="1:17" ht="19.5">
      <c r="A277" s="86"/>
      <c r="B277" s="65" t="s">
        <v>218</v>
      </c>
      <c r="C277" s="100">
        <v>97.947000000000003</v>
      </c>
      <c r="D277" s="100">
        <v>0</v>
      </c>
      <c r="E277" s="100">
        <v>0</v>
      </c>
      <c r="F277" s="100">
        <v>0</v>
      </c>
      <c r="G277" s="100">
        <v>0</v>
      </c>
      <c r="H277" s="100">
        <v>97.947000000000003</v>
      </c>
      <c r="I277" s="65">
        <v>0</v>
      </c>
      <c r="J277" s="65">
        <v>97.947000000000003</v>
      </c>
      <c r="K277" s="100">
        <v>0</v>
      </c>
      <c r="L277" s="100">
        <v>0</v>
      </c>
      <c r="M277" s="100">
        <v>0</v>
      </c>
      <c r="N277" s="100">
        <v>0</v>
      </c>
      <c r="O277" s="65">
        <v>97.947000000000003</v>
      </c>
      <c r="P277" s="65">
        <v>0</v>
      </c>
      <c r="Q277" s="65" t="s">
        <v>219</v>
      </c>
    </row>
    <row r="278" spans="1:17" ht="19.5">
      <c r="A278" s="86"/>
      <c r="B278" s="65" t="s">
        <v>220</v>
      </c>
      <c r="C278" s="100">
        <v>15224.217000000001</v>
      </c>
      <c r="D278" s="100">
        <v>0</v>
      </c>
      <c r="E278" s="100">
        <v>0</v>
      </c>
      <c r="F278" s="100">
        <v>0</v>
      </c>
      <c r="G278" s="100">
        <v>0</v>
      </c>
      <c r="H278" s="100">
        <v>15224.217000000001</v>
      </c>
      <c r="I278" s="65">
        <v>0</v>
      </c>
      <c r="J278" s="65">
        <v>15224.217000000001</v>
      </c>
      <c r="K278" s="100">
        <v>0</v>
      </c>
      <c r="L278" s="100">
        <v>0</v>
      </c>
      <c r="M278" s="100">
        <v>0</v>
      </c>
      <c r="N278" s="100">
        <v>0</v>
      </c>
      <c r="O278" s="65">
        <v>15224.217000000001</v>
      </c>
      <c r="P278" s="65">
        <v>0</v>
      </c>
      <c r="Q278" s="65"/>
    </row>
    <row r="279" spans="1:17" ht="19.5">
      <c r="A279" s="86"/>
      <c r="B279" s="65" t="s">
        <v>221</v>
      </c>
      <c r="C279" s="100">
        <v>4590.2811000000002</v>
      </c>
      <c r="D279" s="100">
        <v>0</v>
      </c>
      <c r="E279" s="100">
        <v>0</v>
      </c>
      <c r="F279" s="100">
        <v>0</v>
      </c>
      <c r="G279" s="100">
        <v>0</v>
      </c>
      <c r="H279" s="100">
        <v>4590.2811000000002</v>
      </c>
      <c r="I279" s="65">
        <v>0</v>
      </c>
      <c r="J279" s="65">
        <v>4510.1224199999997</v>
      </c>
      <c r="K279" s="100">
        <v>0</v>
      </c>
      <c r="L279" s="100">
        <v>0</v>
      </c>
      <c r="M279" s="100">
        <v>0</v>
      </c>
      <c r="N279" s="100">
        <v>0</v>
      </c>
      <c r="O279" s="65">
        <v>4510.1224199999997</v>
      </c>
      <c r="P279" s="65">
        <v>0</v>
      </c>
      <c r="Q279" s="65"/>
    </row>
    <row r="280" spans="1:17" ht="19.5">
      <c r="A280" s="86"/>
      <c r="B280" s="65" t="s">
        <v>222</v>
      </c>
      <c r="C280" s="100">
        <v>18.4635</v>
      </c>
      <c r="D280" s="100">
        <v>0</v>
      </c>
      <c r="E280" s="100">
        <v>0</v>
      </c>
      <c r="F280" s="100">
        <v>0</v>
      </c>
      <c r="G280" s="100">
        <v>0</v>
      </c>
      <c r="H280" s="100">
        <v>18.4635</v>
      </c>
      <c r="I280" s="65">
        <v>0</v>
      </c>
      <c r="J280" s="65">
        <v>18.20729</v>
      </c>
      <c r="K280" s="100">
        <v>0</v>
      </c>
      <c r="L280" s="100">
        <v>0</v>
      </c>
      <c r="M280" s="100">
        <v>0</v>
      </c>
      <c r="N280" s="100">
        <v>0</v>
      </c>
      <c r="O280" s="65">
        <v>18.20729</v>
      </c>
      <c r="P280" s="65">
        <v>0</v>
      </c>
      <c r="Q280" s="65"/>
    </row>
    <row r="281" spans="1:17" ht="19.5">
      <c r="A281" s="86"/>
      <c r="B281" s="65" t="s">
        <v>223</v>
      </c>
      <c r="C281" s="100">
        <v>439.61515000000003</v>
      </c>
      <c r="D281" s="100">
        <v>0</v>
      </c>
      <c r="E281" s="100">
        <v>0</v>
      </c>
      <c r="F281" s="100">
        <v>0</v>
      </c>
      <c r="G281" s="100">
        <v>0</v>
      </c>
      <c r="H281" s="100">
        <v>439.61515000000003</v>
      </c>
      <c r="I281" s="65">
        <v>0</v>
      </c>
      <c r="J281" s="65">
        <v>414.435</v>
      </c>
      <c r="K281" s="100">
        <v>0</v>
      </c>
      <c r="L281" s="100">
        <v>0</v>
      </c>
      <c r="M281" s="100">
        <v>0</v>
      </c>
      <c r="N281" s="100">
        <v>0</v>
      </c>
      <c r="O281" s="65">
        <v>414.435</v>
      </c>
      <c r="P281" s="65">
        <v>0</v>
      </c>
      <c r="Q281" s="65"/>
    </row>
    <row r="282" spans="1:17" ht="19.5">
      <c r="A282" s="86"/>
      <c r="B282" s="65" t="s">
        <v>224</v>
      </c>
      <c r="C282" s="100">
        <v>100.6528</v>
      </c>
      <c r="D282" s="100">
        <v>0</v>
      </c>
      <c r="E282" s="100">
        <v>0</v>
      </c>
      <c r="F282" s="100">
        <v>0</v>
      </c>
      <c r="G282" s="100">
        <v>0</v>
      </c>
      <c r="H282" s="100">
        <v>100.6528</v>
      </c>
      <c r="I282" s="65">
        <v>0</v>
      </c>
      <c r="J282" s="65">
        <v>100.6528</v>
      </c>
      <c r="K282" s="100">
        <v>0</v>
      </c>
      <c r="L282" s="100">
        <v>0</v>
      </c>
      <c r="M282" s="100">
        <v>0</v>
      </c>
      <c r="N282" s="100">
        <v>0</v>
      </c>
      <c r="O282" s="65">
        <v>100.6528</v>
      </c>
      <c r="P282" s="65">
        <v>0</v>
      </c>
      <c r="Q282" s="65"/>
    </row>
    <row r="283" spans="1:17" ht="19.5">
      <c r="A283" s="86"/>
      <c r="B283" s="65" t="s">
        <v>225</v>
      </c>
      <c r="C283" s="100">
        <v>426.26567</v>
      </c>
      <c r="D283" s="100">
        <v>0</v>
      </c>
      <c r="E283" s="100">
        <v>0</v>
      </c>
      <c r="F283" s="100">
        <v>0</v>
      </c>
      <c r="G283" s="100">
        <v>0</v>
      </c>
      <c r="H283" s="100">
        <v>426.26567</v>
      </c>
      <c r="I283" s="65">
        <v>0</v>
      </c>
      <c r="J283" s="65">
        <v>426.26567</v>
      </c>
      <c r="K283" s="100">
        <v>0</v>
      </c>
      <c r="L283" s="100">
        <v>0</v>
      </c>
      <c r="M283" s="100">
        <v>0</v>
      </c>
      <c r="N283" s="100">
        <v>0</v>
      </c>
      <c r="O283" s="65">
        <v>426.26567</v>
      </c>
      <c r="P283" s="65">
        <v>0</v>
      </c>
      <c r="Q283" s="65"/>
    </row>
    <row r="284" spans="1:17" ht="19.5">
      <c r="A284" s="86"/>
      <c r="B284" s="65" t="s">
        <v>226</v>
      </c>
      <c r="C284" s="100">
        <v>324.79484000000002</v>
      </c>
      <c r="D284" s="100">
        <v>0</v>
      </c>
      <c r="E284" s="100">
        <v>0</v>
      </c>
      <c r="F284" s="100">
        <v>0</v>
      </c>
      <c r="G284" s="100">
        <v>0</v>
      </c>
      <c r="H284" s="100">
        <v>324.79484000000002</v>
      </c>
      <c r="I284" s="65">
        <v>0</v>
      </c>
      <c r="J284" s="65">
        <v>324.79484000000002</v>
      </c>
      <c r="K284" s="100">
        <v>0</v>
      </c>
      <c r="L284" s="100">
        <v>0</v>
      </c>
      <c r="M284" s="100">
        <v>0</v>
      </c>
      <c r="N284" s="100">
        <v>0</v>
      </c>
      <c r="O284" s="65">
        <v>324.79484000000002</v>
      </c>
      <c r="P284" s="65">
        <v>0</v>
      </c>
      <c r="Q284" s="65"/>
    </row>
    <row r="285" spans="1:17" ht="19.5">
      <c r="A285" s="86"/>
      <c r="B285" s="65" t="s">
        <v>227</v>
      </c>
      <c r="C285" s="100">
        <v>274.63301000000001</v>
      </c>
      <c r="D285" s="100">
        <v>0</v>
      </c>
      <c r="E285" s="100">
        <v>0</v>
      </c>
      <c r="F285" s="100">
        <v>0</v>
      </c>
      <c r="G285" s="100">
        <v>0</v>
      </c>
      <c r="H285" s="100">
        <v>274.63301000000001</v>
      </c>
      <c r="I285" s="65">
        <v>0</v>
      </c>
      <c r="J285" s="65">
        <v>274.63301000000001</v>
      </c>
      <c r="K285" s="100">
        <v>0</v>
      </c>
      <c r="L285" s="100">
        <v>0</v>
      </c>
      <c r="M285" s="100">
        <v>0</v>
      </c>
      <c r="N285" s="100">
        <v>0</v>
      </c>
      <c r="O285" s="65">
        <v>274.63301000000001</v>
      </c>
      <c r="P285" s="65">
        <v>0</v>
      </c>
      <c r="Q285" s="65"/>
    </row>
    <row r="286" spans="1:17" ht="19.5">
      <c r="A286" s="86"/>
      <c r="B286" s="65" t="s">
        <v>228</v>
      </c>
      <c r="C286" s="100">
        <v>1258.6320000000001</v>
      </c>
      <c r="D286" s="100">
        <v>0</v>
      </c>
      <c r="E286" s="100">
        <v>0</v>
      </c>
      <c r="F286" s="100">
        <v>0</v>
      </c>
      <c r="G286" s="100">
        <v>0</v>
      </c>
      <c r="H286" s="100">
        <v>1258.6320000000001</v>
      </c>
      <c r="I286" s="65">
        <v>0</v>
      </c>
      <c r="J286" s="65">
        <v>1119.9090000000001</v>
      </c>
      <c r="K286" s="100">
        <v>0</v>
      </c>
      <c r="L286" s="100">
        <v>0</v>
      </c>
      <c r="M286" s="100">
        <v>0</v>
      </c>
      <c r="N286" s="100">
        <v>0</v>
      </c>
      <c r="O286" s="65">
        <v>1119.9090000000001</v>
      </c>
      <c r="P286" s="65">
        <v>0</v>
      </c>
      <c r="Q286" s="65"/>
    </row>
    <row r="287" spans="1:17" ht="19.5">
      <c r="A287" s="378" t="s">
        <v>156</v>
      </c>
      <c r="B287" s="380"/>
      <c r="C287" s="88">
        <f>C253+C254+C255+C256+C257+C258+C259+C260+C261+C262+C263+C264+C265+C266+C267+C268+C269+C270+C271+C272+C273+C274+C275+C276+C277+C278+C279+C280+C281+C282+C283+C284+C285+C286</f>
        <v>39621.412619999996</v>
      </c>
      <c r="D287" s="88">
        <f t="shared" ref="D287:P287" si="12">D253+D254+D255+D256+D257+D258+D259+D260+D261+D262+D263+D264+D265+D266+D267+D268+D269+D270+D271+D272+D273+D274+D275+D276+D277+D278+D279+D280+D281+D282+D283+D284+D285+D286</f>
        <v>0</v>
      </c>
      <c r="E287" s="88">
        <f t="shared" si="12"/>
        <v>0</v>
      </c>
      <c r="F287" s="88">
        <f t="shared" si="12"/>
        <v>0</v>
      </c>
      <c r="G287" s="88">
        <f t="shared" si="12"/>
        <v>0</v>
      </c>
      <c r="H287" s="88">
        <f t="shared" si="12"/>
        <v>39621.412619999996</v>
      </c>
      <c r="I287" s="88">
        <f t="shared" si="12"/>
        <v>0</v>
      </c>
      <c r="J287" s="88">
        <f t="shared" si="12"/>
        <v>39239.065149999995</v>
      </c>
      <c r="K287" s="88">
        <f t="shared" si="12"/>
        <v>0</v>
      </c>
      <c r="L287" s="88">
        <f t="shared" si="12"/>
        <v>0</v>
      </c>
      <c r="M287" s="88">
        <f t="shared" si="12"/>
        <v>0</v>
      </c>
      <c r="N287" s="88">
        <f t="shared" si="12"/>
        <v>0</v>
      </c>
      <c r="O287" s="88">
        <f t="shared" si="12"/>
        <v>39239.065149999995</v>
      </c>
      <c r="P287" s="88">
        <f t="shared" si="12"/>
        <v>0</v>
      </c>
      <c r="Q287" s="86"/>
    </row>
    <row r="288" spans="1:17" ht="19.5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</row>
    <row r="289" spans="1:17" ht="60" customHeight="1">
      <c r="A289" s="122" t="s">
        <v>229</v>
      </c>
      <c r="B289" s="360" t="s">
        <v>792</v>
      </c>
      <c r="C289" s="361"/>
      <c r="D289" s="361"/>
      <c r="E289" s="361"/>
      <c r="F289" s="361"/>
      <c r="G289" s="361"/>
      <c r="H289" s="361"/>
      <c r="I289" s="361"/>
      <c r="J289" s="361"/>
      <c r="K289" s="361"/>
      <c r="L289" s="361"/>
      <c r="M289" s="361"/>
      <c r="N289" s="361"/>
      <c r="O289" s="361"/>
      <c r="P289" s="362"/>
      <c r="Q289" s="86"/>
    </row>
    <row r="290" spans="1:17" ht="39">
      <c r="A290" s="122" t="s">
        <v>793</v>
      </c>
      <c r="B290" s="123" t="s">
        <v>230</v>
      </c>
      <c r="C290" s="124">
        <f>C291+C292</f>
        <v>119.20536</v>
      </c>
      <c r="D290" s="124">
        <f t="shared" ref="D290:P290" si="13">D291+D292</f>
        <v>0</v>
      </c>
      <c r="E290" s="124">
        <f t="shared" si="13"/>
        <v>0</v>
      </c>
      <c r="F290" s="124">
        <f t="shared" si="13"/>
        <v>0</v>
      </c>
      <c r="G290" s="124">
        <f t="shared" si="13"/>
        <v>0</v>
      </c>
      <c r="H290" s="124">
        <f t="shared" si="13"/>
        <v>119.20536</v>
      </c>
      <c r="I290" s="124">
        <f t="shared" si="13"/>
        <v>0</v>
      </c>
      <c r="J290" s="124">
        <f t="shared" si="13"/>
        <v>119.20536</v>
      </c>
      <c r="K290" s="124">
        <f t="shared" si="13"/>
        <v>0</v>
      </c>
      <c r="L290" s="124">
        <f t="shared" si="13"/>
        <v>0</v>
      </c>
      <c r="M290" s="124">
        <f t="shared" si="13"/>
        <v>0</v>
      </c>
      <c r="N290" s="124">
        <f t="shared" si="13"/>
        <v>0</v>
      </c>
      <c r="O290" s="124">
        <f t="shared" si="13"/>
        <v>119.20536</v>
      </c>
      <c r="P290" s="124">
        <f t="shared" si="13"/>
        <v>0</v>
      </c>
      <c r="Q290" s="125"/>
    </row>
    <row r="291" spans="1:17" ht="39">
      <c r="A291" s="86"/>
      <c r="B291" s="69" t="s">
        <v>231</v>
      </c>
      <c r="C291" s="100">
        <v>92.475999999999999</v>
      </c>
      <c r="D291" s="100">
        <v>0</v>
      </c>
      <c r="E291" s="100">
        <v>0</v>
      </c>
      <c r="F291" s="100">
        <v>0</v>
      </c>
      <c r="G291" s="100">
        <v>0</v>
      </c>
      <c r="H291" s="100">
        <v>92.475999999999999</v>
      </c>
      <c r="I291" s="126"/>
      <c r="J291" s="127">
        <v>92.475999999999999</v>
      </c>
      <c r="K291" s="127">
        <v>0</v>
      </c>
      <c r="L291" s="127">
        <v>0</v>
      </c>
      <c r="M291" s="127">
        <v>0</v>
      </c>
      <c r="N291" s="127">
        <v>0</v>
      </c>
      <c r="O291" s="127">
        <v>92.475999999999999</v>
      </c>
      <c r="P291" s="127">
        <v>0</v>
      </c>
      <c r="Q291" s="127"/>
    </row>
    <row r="292" spans="1:17" ht="19.5">
      <c r="A292" s="86"/>
      <c r="B292" s="69" t="s">
        <v>232</v>
      </c>
      <c r="C292" s="65">
        <v>26.72936</v>
      </c>
      <c r="D292" s="65">
        <v>0</v>
      </c>
      <c r="E292" s="65">
        <v>0</v>
      </c>
      <c r="F292" s="65">
        <v>0</v>
      </c>
      <c r="G292" s="65">
        <v>0</v>
      </c>
      <c r="H292" s="65">
        <v>26.72936</v>
      </c>
      <c r="I292" s="65">
        <v>0</v>
      </c>
      <c r="J292" s="65">
        <v>26.72936</v>
      </c>
      <c r="K292" s="65">
        <v>0</v>
      </c>
      <c r="L292" s="65">
        <v>0</v>
      </c>
      <c r="M292" s="65">
        <v>0</v>
      </c>
      <c r="N292" s="65">
        <v>0</v>
      </c>
      <c r="O292" s="65">
        <v>26.72936</v>
      </c>
      <c r="P292" s="65">
        <v>0</v>
      </c>
      <c r="Q292" s="65" t="s">
        <v>233</v>
      </c>
    </row>
    <row r="293" spans="1:17" ht="39">
      <c r="A293" s="122" t="s">
        <v>794</v>
      </c>
      <c r="B293" s="123" t="s">
        <v>234</v>
      </c>
      <c r="C293" s="124">
        <f>C294+C295+C296+C297+C298+C299+C300+C301+C302+C303+C304+C305+C306+C307</f>
        <v>4921.6978399999989</v>
      </c>
      <c r="D293" s="124">
        <f t="shared" ref="D293:P293" si="14">D294+D295+D296+D297+D298+D299+D300+D301+D302+D303+D304+D305+D306+D307</f>
        <v>0</v>
      </c>
      <c r="E293" s="124">
        <f t="shared" si="14"/>
        <v>0</v>
      </c>
      <c r="F293" s="124">
        <f t="shared" si="14"/>
        <v>0</v>
      </c>
      <c r="G293" s="124">
        <f t="shared" si="14"/>
        <v>0</v>
      </c>
      <c r="H293" s="124">
        <f t="shared" si="14"/>
        <v>4921.6978399999989</v>
      </c>
      <c r="I293" s="124">
        <f t="shared" si="14"/>
        <v>0</v>
      </c>
      <c r="J293" s="124">
        <f t="shared" si="14"/>
        <v>4871.6978399999989</v>
      </c>
      <c r="K293" s="124">
        <f t="shared" si="14"/>
        <v>0</v>
      </c>
      <c r="L293" s="124">
        <f t="shared" si="14"/>
        <v>0</v>
      </c>
      <c r="M293" s="124">
        <f t="shared" si="14"/>
        <v>0</v>
      </c>
      <c r="N293" s="124">
        <f t="shared" si="14"/>
        <v>0</v>
      </c>
      <c r="O293" s="124">
        <f t="shared" si="14"/>
        <v>4871.6978399999989</v>
      </c>
      <c r="P293" s="124">
        <f t="shared" si="14"/>
        <v>0</v>
      </c>
      <c r="Q293" s="97" t="s">
        <v>235</v>
      </c>
    </row>
    <row r="294" spans="1:17" ht="39">
      <c r="A294" s="128"/>
      <c r="B294" s="69" t="s">
        <v>236</v>
      </c>
      <c r="C294" s="100">
        <v>0</v>
      </c>
      <c r="D294" s="100">
        <v>0</v>
      </c>
      <c r="E294" s="100">
        <v>0</v>
      </c>
      <c r="F294" s="100">
        <v>0</v>
      </c>
      <c r="G294" s="100">
        <v>0</v>
      </c>
      <c r="H294" s="100">
        <v>0</v>
      </c>
      <c r="I294" s="65">
        <v>0</v>
      </c>
      <c r="J294" s="100">
        <v>0</v>
      </c>
      <c r="K294" s="100">
        <v>0</v>
      </c>
      <c r="L294" s="100">
        <v>0</v>
      </c>
      <c r="M294" s="100">
        <v>0</v>
      </c>
      <c r="N294" s="100">
        <v>0</v>
      </c>
      <c r="O294" s="100">
        <v>0</v>
      </c>
      <c r="P294" s="65">
        <v>0</v>
      </c>
      <c r="Q294" s="65"/>
    </row>
    <row r="295" spans="1:17" ht="19.5">
      <c r="A295" s="128"/>
      <c r="B295" s="69" t="s">
        <v>237</v>
      </c>
      <c r="C295" s="65">
        <v>1364.578</v>
      </c>
      <c r="D295" s="100">
        <v>0</v>
      </c>
      <c r="E295" s="100">
        <v>0</v>
      </c>
      <c r="F295" s="100">
        <v>0</v>
      </c>
      <c r="G295" s="100">
        <v>0</v>
      </c>
      <c r="H295" s="65">
        <v>1364.578</v>
      </c>
      <c r="I295" s="65">
        <v>0</v>
      </c>
      <c r="J295" s="65">
        <v>1364.578</v>
      </c>
      <c r="K295" s="100">
        <v>0</v>
      </c>
      <c r="L295" s="100">
        <v>0</v>
      </c>
      <c r="M295" s="100">
        <v>0</v>
      </c>
      <c r="N295" s="100">
        <v>0</v>
      </c>
      <c r="O295" s="65">
        <v>1364.578</v>
      </c>
      <c r="P295" s="65">
        <v>0</v>
      </c>
      <c r="Q295" s="65"/>
    </row>
    <row r="296" spans="1:17" ht="19.5">
      <c r="A296" s="128"/>
      <c r="B296" s="69" t="s">
        <v>238</v>
      </c>
      <c r="C296" s="65">
        <v>411.27755999999999</v>
      </c>
      <c r="D296" s="100">
        <v>0</v>
      </c>
      <c r="E296" s="100">
        <v>0</v>
      </c>
      <c r="F296" s="100">
        <v>0</v>
      </c>
      <c r="G296" s="100">
        <v>0</v>
      </c>
      <c r="H296" s="65">
        <v>411.27755999999999</v>
      </c>
      <c r="I296" s="65">
        <v>0</v>
      </c>
      <c r="J296" s="65">
        <v>411.27755999999999</v>
      </c>
      <c r="K296" s="100">
        <v>0</v>
      </c>
      <c r="L296" s="100">
        <v>0</v>
      </c>
      <c r="M296" s="100">
        <v>0</v>
      </c>
      <c r="N296" s="100">
        <v>0</v>
      </c>
      <c r="O296" s="65">
        <v>411.27755999999999</v>
      </c>
      <c r="P296" s="65">
        <v>0</v>
      </c>
      <c r="Q296" s="65"/>
    </row>
    <row r="297" spans="1:17" ht="19.5">
      <c r="A297" s="128"/>
      <c r="B297" s="69" t="s">
        <v>239</v>
      </c>
      <c r="C297" s="65">
        <v>0</v>
      </c>
      <c r="D297" s="100">
        <v>0</v>
      </c>
      <c r="E297" s="100">
        <v>0</v>
      </c>
      <c r="F297" s="100">
        <v>0</v>
      </c>
      <c r="G297" s="100">
        <v>0</v>
      </c>
      <c r="H297" s="65">
        <v>0</v>
      </c>
      <c r="I297" s="65">
        <v>0</v>
      </c>
      <c r="J297" s="65">
        <v>0</v>
      </c>
      <c r="K297" s="100">
        <v>0</v>
      </c>
      <c r="L297" s="100">
        <v>0</v>
      </c>
      <c r="M297" s="100">
        <v>0</v>
      </c>
      <c r="N297" s="100">
        <v>0</v>
      </c>
      <c r="O297" s="65">
        <v>0</v>
      </c>
      <c r="P297" s="65">
        <v>0</v>
      </c>
      <c r="Q297" s="65"/>
    </row>
    <row r="298" spans="1:17" ht="19.5">
      <c r="A298" s="128"/>
      <c r="B298" s="69" t="s">
        <v>240</v>
      </c>
      <c r="C298" s="65">
        <v>6.8295000000000003</v>
      </c>
      <c r="D298" s="100">
        <v>0</v>
      </c>
      <c r="E298" s="100">
        <v>0</v>
      </c>
      <c r="F298" s="100">
        <v>0</v>
      </c>
      <c r="G298" s="100">
        <v>0</v>
      </c>
      <c r="H298" s="65">
        <v>6.8295000000000003</v>
      </c>
      <c r="I298" s="65">
        <v>0</v>
      </c>
      <c r="J298" s="65">
        <v>6.8295000000000003</v>
      </c>
      <c r="K298" s="100">
        <v>0</v>
      </c>
      <c r="L298" s="100">
        <v>0</v>
      </c>
      <c r="M298" s="100">
        <v>0</v>
      </c>
      <c r="N298" s="100">
        <v>0</v>
      </c>
      <c r="O298" s="65">
        <v>6.8295000000000003</v>
      </c>
      <c r="P298" s="65">
        <v>0</v>
      </c>
      <c r="Q298" s="65"/>
    </row>
    <row r="299" spans="1:17" ht="19.5">
      <c r="A299" s="128"/>
      <c r="B299" s="69" t="s">
        <v>241</v>
      </c>
      <c r="C299" s="65">
        <v>89.998599999999996</v>
      </c>
      <c r="D299" s="100">
        <v>0</v>
      </c>
      <c r="E299" s="100">
        <v>0</v>
      </c>
      <c r="F299" s="100">
        <v>0</v>
      </c>
      <c r="G299" s="100">
        <v>0</v>
      </c>
      <c r="H299" s="65">
        <v>89.998599999999996</v>
      </c>
      <c r="I299" s="65">
        <v>0</v>
      </c>
      <c r="J299" s="65">
        <v>89.998599999999996</v>
      </c>
      <c r="K299" s="100">
        <v>0</v>
      </c>
      <c r="L299" s="100">
        <v>0</v>
      </c>
      <c r="M299" s="100">
        <v>0</v>
      </c>
      <c r="N299" s="100">
        <v>0</v>
      </c>
      <c r="O299" s="65">
        <v>89.998599999999996</v>
      </c>
      <c r="P299" s="65">
        <v>0</v>
      </c>
      <c r="Q299" s="65"/>
    </row>
    <row r="300" spans="1:17" ht="19.5">
      <c r="A300" s="128"/>
      <c r="B300" s="69" t="s">
        <v>242</v>
      </c>
      <c r="C300" s="65">
        <v>17.100000000000001</v>
      </c>
      <c r="D300" s="100">
        <v>0</v>
      </c>
      <c r="E300" s="100">
        <v>0</v>
      </c>
      <c r="F300" s="100">
        <v>0</v>
      </c>
      <c r="G300" s="100">
        <v>0</v>
      </c>
      <c r="H300" s="65">
        <v>17.100000000000001</v>
      </c>
      <c r="I300" s="65">
        <v>0</v>
      </c>
      <c r="J300" s="65">
        <v>17.100000000000001</v>
      </c>
      <c r="K300" s="100">
        <v>0</v>
      </c>
      <c r="L300" s="100">
        <v>0</v>
      </c>
      <c r="M300" s="100">
        <v>0</v>
      </c>
      <c r="N300" s="100">
        <v>0</v>
      </c>
      <c r="O300" s="65">
        <v>17.100000000000001</v>
      </c>
      <c r="P300" s="65">
        <v>0</v>
      </c>
      <c r="Q300" s="65"/>
    </row>
    <row r="301" spans="1:17" ht="19.5">
      <c r="A301" s="128"/>
      <c r="B301" s="69" t="s">
        <v>243</v>
      </c>
      <c r="C301" s="65">
        <v>137.44</v>
      </c>
      <c r="D301" s="100">
        <v>0</v>
      </c>
      <c r="E301" s="100">
        <v>0</v>
      </c>
      <c r="F301" s="100">
        <v>0</v>
      </c>
      <c r="G301" s="100">
        <v>0</v>
      </c>
      <c r="H301" s="65">
        <v>137.44</v>
      </c>
      <c r="I301" s="65">
        <v>0</v>
      </c>
      <c r="J301" s="65">
        <v>87.44</v>
      </c>
      <c r="K301" s="100">
        <v>0</v>
      </c>
      <c r="L301" s="100">
        <v>0</v>
      </c>
      <c r="M301" s="100">
        <v>0</v>
      </c>
      <c r="N301" s="100">
        <v>0</v>
      </c>
      <c r="O301" s="65">
        <v>87.44</v>
      </c>
      <c r="P301" s="65">
        <v>0</v>
      </c>
      <c r="Q301" s="65"/>
    </row>
    <row r="302" spans="1:17" ht="19.5">
      <c r="A302" s="128"/>
      <c r="B302" s="69" t="s">
        <v>244</v>
      </c>
      <c r="C302" s="65">
        <v>659.03413</v>
      </c>
      <c r="D302" s="100">
        <v>0</v>
      </c>
      <c r="E302" s="100">
        <v>0</v>
      </c>
      <c r="F302" s="100">
        <v>0</v>
      </c>
      <c r="G302" s="100">
        <v>0</v>
      </c>
      <c r="H302" s="65">
        <v>659.03413</v>
      </c>
      <c r="I302" s="65">
        <v>0</v>
      </c>
      <c r="J302" s="65">
        <v>659.03413</v>
      </c>
      <c r="K302" s="100">
        <v>0</v>
      </c>
      <c r="L302" s="100">
        <v>0</v>
      </c>
      <c r="M302" s="100">
        <v>0</v>
      </c>
      <c r="N302" s="100">
        <v>0</v>
      </c>
      <c r="O302" s="65">
        <v>659.03413</v>
      </c>
      <c r="P302" s="65">
        <v>0</v>
      </c>
      <c r="Q302" s="65"/>
    </row>
    <row r="303" spans="1:17" ht="19.5">
      <c r="A303" s="128"/>
      <c r="B303" s="69" t="s">
        <v>245</v>
      </c>
      <c r="C303" s="65">
        <v>0.41899999999999998</v>
      </c>
      <c r="D303" s="100">
        <v>0</v>
      </c>
      <c r="E303" s="100">
        <v>0</v>
      </c>
      <c r="F303" s="100">
        <v>0</v>
      </c>
      <c r="G303" s="100">
        <v>0</v>
      </c>
      <c r="H303" s="65">
        <v>0.41899999999999998</v>
      </c>
      <c r="I303" s="65">
        <v>0</v>
      </c>
      <c r="J303" s="65">
        <v>0.41899999999999998</v>
      </c>
      <c r="K303" s="100">
        <v>0</v>
      </c>
      <c r="L303" s="100">
        <v>0</v>
      </c>
      <c r="M303" s="100">
        <v>0</v>
      </c>
      <c r="N303" s="100">
        <v>0</v>
      </c>
      <c r="O303" s="65">
        <v>0.41899999999999998</v>
      </c>
      <c r="P303" s="65">
        <v>0</v>
      </c>
      <c r="Q303" s="65"/>
    </row>
    <row r="304" spans="1:17" ht="19.5">
      <c r="A304" s="128"/>
      <c r="B304" s="69" t="s">
        <v>246</v>
      </c>
      <c r="C304" s="65">
        <v>38.978149999999999</v>
      </c>
      <c r="D304" s="100">
        <v>0</v>
      </c>
      <c r="E304" s="100">
        <v>0</v>
      </c>
      <c r="F304" s="100">
        <v>0</v>
      </c>
      <c r="G304" s="100">
        <v>0</v>
      </c>
      <c r="H304" s="65">
        <v>38.978149999999999</v>
      </c>
      <c r="I304" s="65">
        <v>0</v>
      </c>
      <c r="J304" s="65">
        <v>38.978149999999999</v>
      </c>
      <c r="K304" s="100">
        <v>0</v>
      </c>
      <c r="L304" s="100">
        <v>0</v>
      </c>
      <c r="M304" s="100">
        <v>0</v>
      </c>
      <c r="N304" s="100">
        <v>0</v>
      </c>
      <c r="O304" s="65">
        <v>38.978149999999999</v>
      </c>
      <c r="P304" s="65">
        <v>0</v>
      </c>
      <c r="Q304" s="65"/>
    </row>
    <row r="305" spans="1:17" ht="19.5">
      <c r="A305" s="128"/>
      <c r="B305" s="69" t="s">
        <v>247</v>
      </c>
      <c r="C305" s="65">
        <v>7.3970000000000002</v>
      </c>
      <c r="D305" s="100">
        <v>0</v>
      </c>
      <c r="E305" s="100">
        <v>0</v>
      </c>
      <c r="F305" s="100">
        <v>0</v>
      </c>
      <c r="G305" s="100">
        <v>0</v>
      </c>
      <c r="H305" s="65">
        <v>7.3970000000000002</v>
      </c>
      <c r="I305" s="65">
        <v>0</v>
      </c>
      <c r="J305" s="65">
        <v>7.3970000000000002</v>
      </c>
      <c r="K305" s="100">
        <v>0</v>
      </c>
      <c r="L305" s="100">
        <v>0</v>
      </c>
      <c r="M305" s="100">
        <v>0</v>
      </c>
      <c r="N305" s="100">
        <v>0</v>
      </c>
      <c r="O305" s="65">
        <v>7.3970000000000002</v>
      </c>
      <c r="P305" s="65">
        <v>0</v>
      </c>
      <c r="Q305" s="65"/>
    </row>
    <row r="306" spans="1:17" ht="19.5">
      <c r="A306" s="128"/>
      <c r="B306" s="69" t="s">
        <v>248</v>
      </c>
      <c r="C306" s="65">
        <v>1893.6459</v>
      </c>
      <c r="D306" s="100">
        <v>0</v>
      </c>
      <c r="E306" s="100">
        <v>0</v>
      </c>
      <c r="F306" s="100">
        <v>0</v>
      </c>
      <c r="G306" s="100">
        <v>0</v>
      </c>
      <c r="H306" s="65">
        <v>1893.6459</v>
      </c>
      <c r="I306" s="65">
        <v>0</v>
      </c>
      <c r="J306" s="65">
        <v>1893.6459</v>
      </c>
      <c r="K306" s="100">
        <v>0</v>
      </c>
      <c r="L306" s="100">
        <v>0</v>
      </c>
      <c r="M306" s="100">
        <v>0</v>
      </c>
      <c r="N306" s="100">
        <v>0</v>
      </c>
      <c r="O306" s="65">
        <v>1893.6459</v>
      </c>
      <c r="P306" s="65">
        <v>0</v>
      </c>
      <c r="Q306" s="65"/>
    </row>
    <row r="307" spans="1:17" ht="39">
      <c r="A307" s="128"/>
      <c r="B307" s="69" t="s">
        <v>249</v>
      </c>
      <c r="C307" s="65">
        <v>295</v>
      </c>
      <c r="D307" s="100">
        <v>0</v>
      </c>
      <c r="E307" s="100">
        <v>0</v>
      </c>
      <c r="F307" s="100">
        <v>0</v>
      </c>
      <c r="G307" s="100">
        <v>0</v>
      </c>
      <c r="H307" s="65">
        <v>295</v>
      </c>
      <c r="I307" s="65">
        <v>0</v>
      </c>
      <c r="J307" s="65">
        <v>295</v>
      </c>
      <c r="K307" s="100">
        <v>0</v>
      </c>
      <c r="L307" s="100">
        <v>0</v>
      </c>
      <c r="M307" s="100">
        <v>0</v>
      </c>
      <c r="N307" s="100">
        <v>0</v>
      </c>
      <c r="O307" s="65">
        <v>295</v>
      </c>
      <c r="P307" s="65">
        <v>0</v>
      </c>
      <c r="Q307" s="65"/>
    </row>
    <row r="308" spans="1:17" s="1" customFormat="1" ht="19.5">
      <c r="A308" s="390" t="s">
        <v>156</v>
      </c>
      <c r="B308" s="391"/>
      <c r="C308" s="129">
        <f>C290+C293</f>
        <v>5040.9031999999988</v>
      </c>
      <c r="D308" s="129">
        <f t="shared" ref="D308:P308" si="15">D290+D293</f>
        <v>0</v>
      </c>
      <c r="E308" s="129">
        <f t="shared" si="15"/>
        <v>0</v>
      </c>
      <c r="F308" s="129">
        <f t="shared" si="15"/>
        <v>0</v>
      </c>
      <c r="G308" s="129">
        <f t="shared" si="15"/>
        <v>0</v>
      </c>
      <c r="H308" s="129">
        <f t="shared" si="15"/>
        <v>5040.9031999999988</v>
      </c>
      <c r="I308" s="129">
        <f t="shared" si="15"/>
        <v>0</v>
      </c>
      <c r="J308" s="129">
        <f t="shared" si="15"/>
        <v>4990.9031999999988</v>
      </c>
      <c r="K308" s="129">
        <f t="shared" si="15"/>
        <v>0</v>
      </c>
      <c r="L308" s="129">
        <f t="shared" si="15"/>
        <v>0</v>
      </c>
      <c r="M308" s="129">
        <f t="shared" si="15"/>
        <v>0</v>
      </c>
      <c r="N308" s="129">
        <f t="shared" si="15"/>
        <v>0</v>
      </c>
      <c r="O308" s="129">
        <f t="shared" si="15"/>
        <v>4990.9031999999988</v>
      </c>
      <c r="P308" s="129">
        <f t="shared" si="15"/>
        <v>0</v>
      </c>
      <c r="Q308" s="65"/>
    </row>
    <row r="309" spans="1:17" ht="63" customHeight="1">
      <c r="A309" s="122" t="s">
        <v>250</v>
      </c>
      <c r="B309" s="360" t="s">
        <v>795</v>
      </c>
      <c r="C309" s="361"/>
      <c r="D309" s="361"/>
      <c r="E309" s="361"/>
      <c r="F309" s="361"/>
      <c r="G309" s="361"/>
      <c r="H309" s="361"/>
      <c r="I309" s="361"/>
      <c r="J309" s="361"/>
      <c r="K309" s="361"/>
      <c r="L309" s="361"/>
      <c r="M309" s="361"/>
      <c r="N309" s="361"/>
      <c r="O309" s="361"/>
      <c r="P309" s="362"/>
      <c r="Q309" s="86"/>
    </row>
    <row r="310" spans="1:17" ht="39">
      <c r="A310" s="86"/>
      <c r="B310" s="65" t="s">
        <v>251</v>
      </c>
      <c r="C310" s="100">
        <v>4.7294400000000003</v>
      </c>
      <c r="D310" s="130">
        <v>0</v>
      </c>
      <c r="E310" s="131">
        <v>0</v>
      </c>
      <c r="F310" s="131">
        <v>0</v>
      </c>
      <c r="G310" s="100">
        <v>0</v>
      </c>
      <c r="H310" s="100">
        <v>4.7294400000000003</v>
      </c>
      <c r="I310" s="65">
        <v>0</v>
      </c>
      <c r="J310" s="65">
        <v>4.7294400000000003</v>
      </c>
      <c r="K310" s="65">
        <v>0</v>
      </c>
      <c r="L310" s="65">
        <v>0</v>
      </c>
      <c r="M310" s="65">
        <v>0</v>
      </c>
      <c r="N310" s="65">
        <v>0</v>
      </c>
      <c r="O310" s="65">
        <v>4.7294400000000003</v>
      </c>
      <c r="P310" s="65">
        <v>0</v>
      </c>
      <c r="Q310" s="65" t="s">
        <v>252</v>
      </c>
    </row>
    <row r="311" spans="1:17" ht="97.5">
      <c r="A311" s="86"/>
      <c r="B311" s="65" t="s">
        <v>253</v>
      </c>
      <c r="C311" s="100">
        <v>261.79199999999997</v>
      </c>
      <c r="D311" s="130">
        <v>0</v>
      </c>
      <c r="E311" s="131">
        <v>0</v>
      </c>
      <c r="F311" s="131">
        <v>0</v>
      </c>
      <c r="G311" s="100">
        <v>0</v>
      </c>
      <c r="H311" s="100">
        <v>261.79199999999997</v>
      </c>
      <c r="I311" s="65">
        <v>0</v>
      </c>
      <c r="J311" s="65">
        <v>261.79199999999997</v>
      </c>
      <c r="K311" s="130">
        <v>0</v>
      </c>
      <c r="L311" s="131">
        <v>0</v>
      </c>
      <c r="M311" s="131">
        <v>0</v>
      </c>
      <c r="N311" s="100">
        <v>0</v>
      </c>
      <c r="O311" s="65">
        <v>261.79199999999997</v>
      </c>
      <c r="P311" s="65">
        <v>0</v>
      </c>
      <c r="Q311" s="65" t="s">
        <v>254</v>
      </c>
    </row>
    <row r="312" spans="1:17" ht="39">
      <c r="A312" s="86"/>
      <c r="B312" s="65" t="s">
        <v>255</v>
      </c>
      <c r="C312" s="100">
        <v>112.6</v>
      </c>
      <c r="D312" s="130">
        <v>0</v>
      </c>
      <c r="E312" s="131">
        <v>0</v>
      </c>
      <c r="F312" s="131">
        <v>0</v>
      </c>
      <c r="G312" s="100">
        <v>0</v>
      </c>
      <c r="H312" s="100">
        <v>112.6</v>
      </c>
      <c r="I312" s="65">
        <v>0</v>
      </c>
      <c r="J312" s="65">
        <v>112.6</v>
      </c>
      <c r="K312" s="130">
        <v>0</v>
      </c>
      <c r="L312" s="131">
        <v>0</v>
      </c>
      <c r="M312" s="131">
        <v>0</v>
      </c>
      <c r="N312" s="100">
        <v>0</v>
      </c>
      <c r="O312" s="65">
        <v>112.6</v>
      </c>
      <c r="P312" s="65">
        <v>0</v>
      </c>
      <c r="Q312" s="65" t="s">
        <v>256</v>
      </c>
    </row>
    <row r="313" spans="1:17" ht="19.5">
      <c r="A313" s="86"/>
      <c r="B313" s="65" t="s">
        <v>257</v>
      </c>
      <c r="C313" s="100">
        <v>84.018219999999999</v>
      </c>
      <c r="D313" s="130">
        <v>0</v>
      </c>
      <c r="E313" s="131">
        <v>0</v>
      </c>
      <c r="F313" s="131">
        <v>0</v>
      </c>
      <c r="G313" s="100">
        <v>0</v>
      </c>
      <c r="H313" s="100">
        <v>84.018219999999999</v>
      </c>
      <c r="I313" s="65">
        <v>0</v>
      </c>
      <c r="J313" s="65">
        <v>82.126019999999997</v>
      </c>
      <c r="K313" s="130">
        <v>0</v>
      </c>
      <c r="L313" s="131">
        <v>0</v>
      </c>
      <c r="M313" s="131">
        <v>0</v>
      </c>
      <c r="N313" s="100">
        <v>0</v>
      </c>
      <c r="O313" s="65">
        <v>82.126019999999997</v>
      </c>
      <c r="P313" s="65">
        <v>0</v>
      </c>
      <c r="Q313" s="65"/>
    </row>
    <row r="314" spans="1:17" ht="39">
      <c r="A314" s="86"/>
      <c r="B314" s="65" t="s">
        <v>258</v>
      </c>
      <c r="C314" s="65">
        <v>327.66500000000002</v>
      </c>
      <c r="D314" s="130">
        <v>0</v>
      </c>
      <c r="E314" s="131">
        <v>0</v>
      </c>
      <c r="F314" s="131">
        <v>0</v>
      </c>
      <c r="G314" s="100">
        <v>0</v>
      </c>
      <c r="H314" s="65">
        <v>327.66500000000002</v>
      </c>
      <c r="I314" s="65">
        <v>0</v>
      </c>
      <c r="J314" s="65">
        <v>182.61858000000001</v>
      </c>
      <c r="K314" s="130">
        <v>0</v>
      </c>
      <c r="L314" s="131">
        <v>0</v>
      </c>
      <c r="M314" s="131">
        <v>0</v>
      </c>
      <c r="N314" s="100">
        <v>0</v>
      </c>
      <c r="O314" s="65">
        <v>182.61858000000001</v>
      </c>
      <c r="P314" s="65">
        <v>0</v>
      </c>
      <c r="Q314" s="65"/>
    </row>
    <row r="315" spans="1:17" ht="58.5">
      <c r="A315" s="86"/>
      <c r="B315" s="65" t="s">
        <v>259</v>
      </c>
      <c r="C315" s="65">
        <v>29.422999999999998</v>
      </c>
      <c r="D315" s="130">
        <v>0</v>
      </c>
      <c r="E315" s="131">
        <v>0</v>
      </c>
      <c r="F315" s="131">
        <v>0</v>
      </c>
      <c r="G315" s="100">
        <v>0</v>
      </c>
      <c r="H315" s="65">
        <v>29.422999999999998</v>
      </c>
      <c r="I315" s="65">
        <v>0</v>
      </c>
      <c r="J315" s="65">
        <v>29.422999999999998</v>
      </c>
      <c r="K315" s="130">
        <v>0</v>
      </c>
      <c r="L315" s="131">
        <v>0</v>
      </c>
      <c r="M315" s="131">
        <v>0</v>
      </c>
      <c r="N315" s="100">
        <v>0</v>
      </c>
      <c r="O315" s="65">
        <v>29.422999999999998</v>
      </c>
      <c r="P315" s="65">
        <v>0</v>
      </c>
      <c r="Q315" s="65" t="s">
        <v>260</v>
      </c>
    </row>
    <row r="316" spans="1:17" ht="78">
      <c r="A316" s="86"/>
      <c r="B316" s="65" t="s">
        <v>261</v>
      </c>
      <c r="C316" s="65">
        <v>6777</v>
      </c>
      <c r="D316" s="130">
        <v>0</v>
      </c>
      <c r="E316" s="131">
        <v>0</v>
      </c>
      <c r="F316" s="131">
        <v>0</v>
      </c>
      <c r="G316" s="100">
        <v>0</v>
      </c>
      <c r="H316" s="65">
        <v>6777</v>
      </c>
      <c r="I316" s="65">
        <v>0</v>
      </c>
      <c r="J316" s="65">
        <v>6777</v>
      </c>
      <c r="K316" s="130">
        <v>0</v>
      </c>
      <c r="L316" s="131">
        <v>0</v>
      </c>
      <c r="M316" s="131">
        <v>0</v>
      </c>
      <c r="N316" s="100">
        <v>0</v>
      </c>
      <c r="O316" s="65">
        <v>6777</v>
      </c>
      <c r="P316" s="65">
        <v>0</v>
      </c>
      <c r="Q316" s="65" t="s">
        <v>262</v>
      </c>
    </row>
    <row r="317" spans="1:17" ht="19.5">
      <c r="A317" s="86"/>
      <c r="B317" s="65" t="s">
        <v>263</v>
      </c>
      <c r="C317" s="65">
        <v>69.75</v>
      </c>
      <c r="D317" s="130">
        <v>0</v>
      </c>
      <c r="E317" s="131">
        <v>0</v>
      </c>
      <c r="F317" s="131">
        <v>0</v>
      </c>
      <c r="G317" s="100">
        <v>0</v>
      </c>
      <c r="H317" s="65">
        <v>69.75</v>
      </c>
      <c r="I317" s="65">
        <v>0</v>
      </c>
      <c r="J317" s="65">
        <v>69.75</v>
      </c>
      <c r="K317" s="130">
        <v>0</v>
      </c>
      <c r="L317" s="131">
        <v>0</v>
      </c>
      <c r="M317" s="131">
        <v>0</v>
      </c>
      <c r="N317" s="100">
        <v>0</v>
      </c>
      <c r="O317" s="65">
        <v>69.75</v>
      </c>
      <c r="P317" s="65">
        <v>0</v>
      </c>
      <c r="Q317" s="65" t="s">
        <v>264</v>
      </c>
    </row>
    <row r="318" spans="1:17" ht="30.75" customHeight="1">
      <c r="A318" s="378" t="s">
        <v>156</v>
      </c>
      <c r="B318" s="380"/>
      <c r="C318" s="88">
        <f>C310+C311+C312+C313+C314+C315+C316+C317</f>
        <v>7666.9776600000005</v>
      </c>
      <c r="D318" s="88">
        <f t="shared" ref="D318:P318" si="16">D310+D311+D312+D313+D314+D315+D316+D317</f>
        <v>0</v>
      </c>
      <c r="E318" s="88">
        <f t="shared" si="16"/>
        <v>0</v>
      </c>
      <c r="F318" s="88">
        <f t="shared" si="16"/>
        <v>0</v>
      </c>
      <c r="G318" s="88">
        <f t="shared" si="16"/>
        <v>0</v>
      </c>
      <c r="H318" s="88">
        <f t="shared" si="16"/>
        <v>7666.9776600000005</v>
      </c>
      <c r="I318" s="88">
        <f t="shared" si="16"/>
        <v>0</v>
      </c>
      <c r="J318" s="88">
        <f t="shared" si="16"/>
        <v>7520.0390399999997</v>
      </c>
      <c r="K318" s="88">
        <f t="shared" si="16"/>
        <v>0</v>
      </c>
      <c r="L318" s="88">
        <f t="shared" si="16"/>
        <v>0</v>
      </c>
      <c r="M318" s="88">
        <f t="shared" si="16"/>
        <v>0</v>
      </c>
      <c r="N318" s="88">
        <f t="shared" si="16"/>
        <v>0</v>
      </c>
      <c r="O318" s="88">
        <f t="shared" si="16"/>
        <v>7520.0390399999997</v>
      </c>
      <c r="P318" s="88">
        <f t="shared" si="16"/>
        <v>0</v>
      </c>
      <c r="Q318" s="86"/>
    </row>
    <row r="319" spans="1:17" ht="19.5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</row>
    <row r="320" spans="1:17" ht="51.75" customHeight="1">
      <c r="A320" s="122" t="s">
        <v>265</v>
      </c>
      <c r="B320" s="360" t="s">
        <v>796</v>
      </c>
      <c r="C320" s="361"/>
      <c r="D320" s="361"/>
      <c r="E320" s="361"/>
      <c r="F320" s="361"/>
      <c r="G320" s="361"/>
      <c r="H320" s="361"/>
      <c r="I320" s="361"/>
      <c r="J320" s="361"/>
      <c r="K320" s="361"/>
      <c r="L320" s="361"/>
      <c r="M320" s="361"/>
      <c r="N320" s="361"/>
      <c r="O320" s="361"/>
      <c r="P320" s="362"/>
      <c r="Q320" s="86"/>
    </row>
    <row r="321" spans="1:17" ht="78">
      <c r="A321" s="86"/>
      <c r="B321" s="65" t="s">
        <v>266</v>
      </c>
      <c r="C321" s="100">
        <f>3831.06</f>
        <v>3831.06</v>
      </c>
      <c r="D321" s="100">
        <v>0</v>
      </c>
      <c r="E321" s="100">
        <v>0</v>
      </c>
      <c r="F321" s="100">
        <v>0</v>
      </c>
      <c r="G321" s="100">
        <v>0</v>
      </c>
      <c r="H321" s="106">
        <v>0</v>
      </c>
      <c r="I321" s="65">
        <v>0</v>
      </c>
      <c r="J321" s="100">
        <f>3831.06</f>
        <v>3831.06</v>
      </c>
      <c r="K321" s="65">
        <v>0</v>
      </c>
      <c r="L321" s="65">
        <v>0</v>
      </c>
      <c r="M321" s="65">
        <v>0</v>
      </c>
      <c r="N321" s="65">
        <v>0</v>
      </c>
      <c r="O321" s="65">
        <v>0</v>
      </c>
      <c r="P321" s="65">
        <v>0</v>
      </c>
      <c r="Q321" s="65" t="s">
        <v>267</v>
      </c>
    </row>
    <row r="322" spans="1:17" ht="58.5">
      <c r="A322" s="86"/>
      <c r="B322" s="65" t="s">
        <v>268</v>
      </c>
      <c r="C322" s="105">
        <f>D322+E322+H322+I322</f>
        <v>483.63909999999998</v>
      </c>
      <c r="D322" s="100">
        <v>0</v>
      </c>
      <c r="E322" s="100">
        <f>F322+G322</f>
        <v>82.3</v>
      </c>
      <c r="F322" s="100">
        <v>0</v>
      </c>
      <c r="G322" s="100">
        <v>82.3</v>
      </c>
      <c r="H322" s="106">
        <v>401.33909999999997</v>
      </c>
      <c r="I322" s="65">
        <v>0</v>
      </c>
      <c r="J322" s="105">
        <f>K322+L322+O322+P322</f>
        <v>473.54099999999994</v>
      </c>
      <c r="K322" s="65">
        <v>0</v>
      </c>
      <c r="L322" s="100">
        <f>M322+N322</f>
        <v>72.201899999999995</v>
      </c>
      <c r="M322" s="65">
        <v>0</v>
      </c>
      <c r="N322" s="65">
        <v>72.201899999999995</v>
      </c>
      <c r="O322" s="65">
        <v>401.33909999999997</v>
      </c>
      <c r="P322" s="65">
        <v>0</v>
      </c>
      <c r="Q322" s="65" t="s">
        <v>269</v>
      </c>
    </row>
    <row r="323" spans="1:17" ht="39">
      <c r="A323" s="86"/>
      <c r="B323" s="65" t="s">
        <v>270</v>
      </c>
      <c r="C323" s="100">
        <v>1209.50504</v>
      </c>
      <c r="D323" s="100">
        <v>0</v>
      </c>
      <c r="E323" s="100">
        <v>0</v>
      </c>
      <c r="F323" s="100">
        <v>0</v>
      </c>
      <c r="G323" s="100">
        <v>0</v>
      </c>
      <c r="H323" s="106">
        <v>0</v>
      </c>
      <c r="I323" s="65">
        <v>0</v>
      </c>
      <c r="J323" s="65">
        <v>1200.39724</v>
      </c>
      <c r="K323" s="65">
        <v>0</v>
      </c>
      <c r="L323" s="65">
        <v>0</v>
      </c>
      <c r="M323" s="65">
        <v>0</v>
      </c>
      <c r="N323" s="65">
        <v>0</v>
      </c>
      <c r="O323" s="65">
        <v>0</v>
      </c>
      <c r="P323" s="65">
        <v>0</v>
      </c>
      <c r="Q323" s="65" t="s">
        <v>271</v>
      </c>
    </row>
    <row r="324" spans="1:17" s="1" customFormat="1" ht="19.5">
      <c r="A324" s="86"/>
      <c r="B324" s="65" t="s">
        <v>753</v>
      </c>
      <c r="C324" s="106">
        <f>H324</f>
        <v>5000</v>
      </c>
      <c r="D324" s="100">
        <v>0</v>
      </c>
      <c r="E324" s="100">
        <v>0</v>
      </c>
      <c r="F324" s="100">
        <v>0</v>
      </c>
      <c r="G324" s="100">
        <v>0</v>
      </c>
      <c r="H324" s="106">
        <v>5000</v>
      </c>
      <c r="I324" s="65">
        <v>0</v>
      </c>
      <c r="J324" s="106">
        <v>5000</v>
      </c>
      <c r="K324" s="65">
        <v>0</v>
      </c>
      <c r="L324" s="65">
        <v>0</v>
      </c>
      <c r="M324" s="65">
        <v>0</v>
      </c>
      <c r="N324" s="65">
        <v>0</v>
      </c>
      <c r="O324" s="106">
        <v>5000</v>
      </c>
      <c r="P324" s="65">
        <v>0</v>
      </c>
      <c r="Q324" s="65" t="s">
        <v>754</v>
      </c>
    </row>
    <row r="325" spans="1:17" ht="32.25" customHeight="1">
      <c r="A325" s="378" t="s">
        <v>156</v>
      </c>
      <c r="B325" s="380"/>
      <c r="C325" s="120">
        <f>C321+C322+C323+C324</f>
        <v>10524.20414</v>
      </c>
      <c r="D325" s="120">
        <f t="shared" ref="D325:P325" si="17">D321+D322+D323+D324</f>
        <v>0</v>
      </c>
      <c r="E325" s="120">
        <f t="shared" si="17"/>
        <v>82.3</v>
      </c>
      <c r="F325" s="120">
        <f t="shared" si="17"/>
        <v>0</v>
      </c>
      <c r="G325" s="120">
        <f t="shared" si="17"/>
        <v>82.3</v>
      </c>
      <c r="H325" s="120">
        <f t="shared" si="17"/>
        <v>5401.3391000000001</v>
      </c>
      <c r="I325" s="120">
        <f t="shared" si="17"/>
        <v>0</v>
      </c>
      <c r="J325" s="120">
        <f t="shared" si="17"/>
        <v>10504.998240000001</v>
      </c>
      <c r="K325" s="120">
        <f t="shared" si="17"/>
        <v>0</v>
      </c>
      <c r="L325" s="120">
        <f t="shared" si="17"/>
        <v>72.201899999999995</v>
      </c>
      <c r="M325" s="120">
        <f t="shared" si="17"/>
        <v>0</v>
      </c>
      <c r="N325" s="120">
        <f t="shared" si="17"/>
        <v>72.201899999999995</v>
      </c>
      <c r="O325" s="120">
        <f t="shared" si="17"/>
        <v>5401.3391000000001</v>
      </c>
      <c r="P325" s="120">
        <f t="shared" si="17"/>
        <v>0</v>
      </c>
      <c r="Q325" s="86"/>
    </row>
    <row r="326" spans="1:17" s="1" customFormat="1" ht="32.25" customHeight="1">
      <c r="A326" s="122"/>
      <c r="B326" s="12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86"/>
    </row>
    <row r="327" spans="1:17" ht="39" customHeight="1">
      <c r="A327" s="122" t="s">
        <v>272</v>
      </c>
      <c r="B327" s="360" t="s">
        <v>797</v>
      </c>
      <c r="C327" s="361"/>
      <c r="D327" s="361"/>
      <c r="E327" s="361"/>
      <c r="F327" s="361"/>
      <c r="G327" s="361"/>
      <c r="H327" s="361"/>
      <c r="I327" s="361"/>
      <c r="J327" s="361"/>
      <c r="K327" s="361"/>
      <c r="L327" s="361"/>
      <c r="M327" s="361"/>
      <c r="N327" s="361"/>
      <c r="O327" s="361"/>
      <c r="P327" s="362"/>
      <c r="Q327" s="86"/>
    </row>
    <row r="328" spans="1:17" ht="58.5">
      <c r="A328" s="86"/>
      <c r="B328" s="133" t="s">
        <v>273</v>
      </c>
      <c r="C328" s="134">
        <f>C330+C331+C332+C333+C334</f>
        <v>9567.085579999999</v>
      </c>
      <c r="D328" s="134">
        <f t="shared" ref="D328:P328" si="18">D330+D331+D332+D333+D334</f>
        <v>0</v>
      </c>
      <c r="E328" s="134">
        <f t="shared" si="18"/>
        <v>3000</v>
      </c>
      <c r="F328" s="134">
        <f t="shared" si="18"/>
        <v>0</v>
      </c>
      <c r="G328" s="134">
        <f t="shared" si="18"/>
        <v>3000</v>
      </c>
      <c r="H328" s="134">
        <f t="shared" si="18"/>
        <v>6567.0855799999999</v>
      </c>
      <c r="I328" s="134">
        <f t="shared" si="18"/>
        <v>0</v>
      </c>
      <c r="J328" s="134">
        <f t="shared" si="18"/>
        <v>9567.085579999999</v>
      </c>
      <c r="K328" s="134">
        <f t="shared" si="18"/>
        <v>0</v>
      </c>
      <c r="L328" s="134">
        <f t="shared" si="18"/>
        <v>3000</v>
      </c>
      <c r="M328" s="134">
        <f t="shared" si="18"/>
        <v>0</v>
      </c>
      <c r="N328" s="134">
        <f t="shared" si="18"/>
        <v>3000</v>
      </c>
      <c r="O328" s="134">
        <f t="shared" si="18"/>
        <v>6567.0855799999999</v>
      </c>
      <c r="P328" s="134">
        <f t="shared" si="18"/>
        <v>0</v>
      </c>
      <c r="Q328" s="86"/>
    </row>
    <row r="329" spans="1:17" ht="19.5">
      <c r="A329" s="86"/>
      <c r="B329" s="392" t="s">
        <v>274</v>
      </c>
      <c r="C329" s="392"/>
      <c r="D329" s="392"/>
      <c r="E329" s="392"/>
      <c r="F329" s="392"/>
      <c r="G329" s="392"/>
      <c r="H329" s="392"/>
      <c r="I329" s="393"/>
      <c r="J329" s="86"/>
      <c r="K329" s="86"/>
      <c r="L329" s="86"/>
      <c r="M329" s="86"/>
      <c r="N329" s="86"/>
      <c r="O329" s="86"/>
      <c r="P329" s="86"/>
      <c r="Q329" s="86"/>
    </row>
    <row r="330" spans="1:17" ht="82.5" customHeight="1">
      <c r="A330" s="86"/>
      <c r="B330" s="135" t="s">
        <v>275</v>
      </c>
      <c r="C330" s="136">
        <f>H330</f>
        <v>1749.6007099999999</v>
      </c>
      <c r="D330" s="136">
        <v>0</v>
      </c>
      <c r="E330" s="137">
        <v>0</v>
      </c>
      <c r="F330" s="137">
        <v>0</v>
      </c>
      <c r="G330" s="137">
        <v>0</v>
      </c>
      <c r="H330" s="136">
        <v>1749.6007099999999</v>
      </c>
      <c r="I330" s="136">
        <v>0</v>
      </c>
      <c r="J330" s="138">
        <f>O330</f>
        <v>1749.6007099999999</v>
      </c>
      <c r="K330" s="136">
        <v>0</v>
      </c>
      <c r="L330" s="137">
        <v>0</v>
      </c>
      <c r="M330" s="137">
        <v>0</v>
      </c>
      <c r="N330" s="137">
        <v>0</v>
      </c>
      <c r="O330" s="136">
        <v>1749.6007099999999</v>
      </c>
      <c r="P330" s="289">
        <v>0</v>
      </c>
      <c r="Q330" s="86"/>
    </row>
    <row r="331" spans="1:17" ht="129.75" customHeight="1">
      <c r="A331" s="86"/>
      <c r="B331" s="135" t="s">
        <v>276</v>
      </c>
      <c r="C331" s="136">
        <f>H331</f>
        <v>2755.4769999999999</v>
      </c>
      <c r="D331" s="136">
        <v>0</v>
      </c>
      <c r="E331" s="137">
        <v>0</v>
      </c>
      <c r="F331" s="137">
        <v>0</v>
      </c>
      <c r="G331" s="137">
        <v>0</v>
      </c>
      <c r="H331" s="136">
        <v>2755.4769999999999</v>
      </c>
      <c r="I331" s="136">
        <v>0</v>
      </c>
      <c r="J331" s="138">
        <f>O331</f>
        <v>2755.4769999999999</v>
      </c>
      <c r="K331" s="136">
        <v>0</v>
      </c>
      <c r="L331" s="137">
        <v>0</v>
      </c>
      <c r="M331" s="137">
        <v>0</v>
      </c>
      <c r="N331" s="137">
        <v>0</v>
      </c>
      <c r="O331" s="136">
        <v>2755.4769999999999</v>
      </c>
      <c r="P331" s="289">
        <v>0</v>
      </c>
      <c r="Q331" s="86"/>
    </row>
    <row r="332" spans="1:17" ht="150.75" customHeight="1">
      <c r="A332" s="86"/>
      <c r="B332" s="135" t="s">
        <v>277</v>
      </c>
      <c r="C332" s="136">
        <f>E332+H332</f>
        <v>3107.0659999999998</v>
      </c>
      <c r="D332" s="136">
        <v>0</v>
      </c>
      <c r="E332" s="137">
        <f>G332</f>
        <v>1838.1402499999999</v>
      </c>
      <c r="F332" s="137">
        <v>0</v>
      </c>
      <c r="G332" s="137">
        <v>1838.1402499999999</v>
      </c>
      <c r="H332" s="136">
        <v>1268.9257500000001</v>
      </c>
      <c r="I332" s="136">
        <v>0</v>
      </c>
      <c r="J332" s="138">
        <f>L332+O332</f>
        <v>3107.0659999999998</v>
      </c>
      <c r="K332" s="136">
        <v>0</v>
      </c>
      <c r="L332" s="137">
        <f>N332</f>
        <v>1838.1402499999999</v>
      </c>
      <c r="M332" s="137">
        <v>0</v>
      </c>
      <c r="N332" s="137">
        <v>1838.1402499999999</v>
      </c>
      <c r="O332" s="136">
        <v>1268.9257500000001</v>
      </c>
      <c r="P332" s="289">
        <v>0</v>
      </c>
      <c r="Q332" s="86"/>
    </row>
    <row r="333" spans="1:17" ht="129" customHeight="1">
      <c r="A333" s="86"/>
      <c r="B333" s="135" t="s">
        <v>278</v>
      </c>
      <c r="C333" s="136">
        <f>E333+H333</f>
        <v>1954.9418700000001</v>
      </c>
      <c r="D333" s="136">
        <v>0</v>
      </c>
      <c r="E333" s="137">
        <f>G333</f>
        <v>1161.8597500000001</v>
      </c>
      <c r="F333" s="137">
        <v>0</v>
      </c>
      <c r="G333" s="137">
        <v>1161.8597500000001</v>
      </c>
      <c r="H333" s="136">
        <v>793.08212000000003</v>
      </c>
      <c r="I333" s="136">
        <v>0</v>
      </c>
      <c r="J333" s="138">
        <f>L333+O333</f>
        <v>1954.9418700000001</v>
      </c>
      <c r="K333" s="136">
        <v>0</v>
      </c>
      <c r="L333" s="137">
        <f>N333</f>
        <v>1161.8597500000001</v>
      </c>
      <c r="M333" s="137">
        <v>0</v>
      </c>
      <c r="N333" s="137">
        <v>1161.8597500000001</v>
      </c>
      <c r="O333" s="136">
        <v>793.08212000000003</v>
      </c>
      <c r="P333" s="289">
        <v>0</v>
      </c>
      <c r="Q333" s="86"/>
    </row>
    <row r="334" spans="1:17" ht="154.5" customHeight="1">
      <c r="A334" s="86"/>
      <c r="B334" s="135" t="s">
        <v>279</v>
      </c>
      <c r="C334" s="136">
        <f>E334+H334</f>
        <v>0</v>
      </c>
      <c r="D334" s="136">
        <v>0</v>
      </c>
      <c r="E334" s="137">
        <v>0</v>
      </c>
      <c r="F334" s="137">
        <v>0</v>
      </c>
      <c r="G334" s="137">
        <v>0</v>
      </c>
      <c r="H334" s="136">
        <v>0</v>
      </c>
      <c r="I334" s="136">
        <v>0</v>
      </c>
      <c r="J334" s="138">
        <v>0</v>
      </c>
      <c r="K334" s="136">
        <v>0</v>
      </c>
      <c r="L334" s="136">
        <v>0</v>
      </c>
      <c r="M334" s="136">
        <v>0</v>
      </c>
      <c r="N334" s="136">
        <v>0</v>
      </c>
      <c r="O334" s="136">
        <v>0</v>
      </c>
      <c r="P334" s="289">
        <v>0</v>
      </c>
      <c r="Q334" s="86"/>
    </row>
    <row r="335" spans="1:17" ht="39">
      <c r="A335" s="86"/>
      <c r="B335" s="139" t="s">
        <v>280</v>
      </c>
      <c r="C335" s="140">
        <f>C337+C338+C339+C340+C341+C342+C343+C344+C350+C353+C359+C345+C346+C347+C348+C357</f>
        <v>8437.0974299999998</v>
      </c>
      <c r="D335" s="140">
        <f>D337+D338+D339+D340+D341+D342+D343+D350+D351+D352+D353+D359</f>
        <v>120.6</v>
      </c>
      <c r="E335" s="140">
        <f>E337+E338+E339+E340+E341+E342+E343+E350+E351+E352+E353+E359</f>
        <v>797.64154000000008</v>
      </c>
      <c r="F335" s="140">
        <f>F337+F338+F339+F340+F341+F342+F343+F350+F351+F352+F353+F359</f>
        <v>707.83009000000004</v>
      </c>
      <c r="G335" s="140">
        <f>G337+G338+G339+G340+G341+G342+G343+G350+G351+G352+G353+G359</f>
        <v>89.811449999999994</v>
      </c>
      <c r="H335" s="140">
        <f>H337+H338+H339+H340+H341+H342+H343+H344+H350+H353+H359+H345+H346+H347+H348+H357</f>
        <v>7518.8558899999998</v>
      </c>
      <c r="I335" s="140">
        <f>I337+I338+I339+I340+I341+I342+I343+I344+I350+I353+I359</f>
        <v>0</v>
      </c>
      <c r="J335" s="141">
        <f>J337+J338+J339+J340+J341+J342+J343+J344+J350+J353+J359+J345+J346+J347+J348+J357</f>
        <v>8328.5278899999994</v>
      </c>
      <c r="K335" s="140">
        <f>K337+K338+K339+K340+K341+K342+K343+K344+K350+K353+K359</f>
        <v>0</v>
      </c>
      <c r="L335" s="140">
        <f>L337+L338+L339+L340+L341+L342+L343+L344+L350+L353+L359</f>
        <v>797.64154000000008</v>
      </c>
      <c r="M335" s="140">
        <f>M337+M338+M339+M340+M341+M342+M343+M344+M350+M353+M359</f>
        <v>707.83009000000004</v>
      </c>
      <c r="N335" s="140">
        <f>N337+N338+N339+N340+N341+N342+N343+N344+N350+N353+N359</f>
        <v>89.811449999999994</v>
      </c>
      <c r="O335" s="140">
        <f>O337+O338+O339+O340+O341+O342+O343+O344+O350+O353+O359+O345+O346+O347+O348+O357</f>
        <v>7530.8863499999998</v>
      </c>
      <c r="P335" s="169">
        <f>P337+P338+P339+P340+P341+P342+P343+P344+P350+P353+P359</f>
        <v>0</v>
      </c>
      <c r="Q335" s="86"/>
    </row>
    <row r="336" spans="1:17" ht="15" customHeight="1">
      <c r="A336" s="86"/>
      <c r="B336" s="373" t="s">
        <v>281</v>
      </c>
      <c r="C336" s="373"/>
      <c r="D336" s="373"/>
      <c r="E336" s="373"/>
      <c r="F336" s="373"/>
      <c r="G336" s="373"/>
      <c r="H336" s="373"/>
      <c r="I336" s="373"/>
      <c r="J336" s="142"/>
      <c r="K336" s="143"/>
      <c r="L336" s="136"/>
      <c r="M336" s="136"/>
      <c r="N336" s="136"/>
      <c r="O336" s="136"/>
      <c r="P336" s="289"/>
      <c r="Q336" s="86"/>
    </row>
    <row r="337" spans="1:17" ht="19.5">
      <c r="A337" s="86"/>
      <c r="B337" s="144" t="s">
        <v>282</v>
      </c>
      <c r="C337" s="145">
        <f>H337</f>
        <v>1087.4449999999999</v>
      </c>
      <c r="D337" s="145">
        <v>0</v>
      </c>
      <c r="E337" s="145">
        <v>0</v>
      </c>
      <c r="F337" s="145">
        <v>0</v>
      </c>
      <c r="G337" s="145">
        <v>0</v>
      </c>
      <c r="H337" s="145">
        <v>1087.4449999999999</v>
      </c>
      <c r="I337" s="145">
        <v>0</v>
      </c>
      <c r="J337" s="146">
        <f>O337</f>
        <v>1087.4449999999999</v>
      </c>
      <c r="K337" s="145">
        <v>0</v>
      </c>
      <c r="L337" s="145">
        <v>0</v>
      </c>
      <c r="M337" s="145">
        <v>0</v>
      </c>
      <c r="N337" s="145">
        <v>0</v>
      </c>
      <c r="O337" s="145">
        <v>1087.4449999999999</v>
      </c>
      <c r="P337" s="288">
        <v>0</v>
      </c>
      <c r="Q337" s="86"/>
    </row>
    <row r="338" spans="1:17" ht="19.5">
      <c r="A338" s="86"/>
      <c r="B338" s="144" t="s">
        <v>283</v>
      </c>
      <c r="C338" s="145">
        <f>D338+H338</f>
        <v>120.6</v>
      </c>
      <c r="D338" s="145">
        <v>120.6</v>
      </c>
      <c r="E338" s="145">
        <v>0</v>
      </c>
      <c r="F338" s="145">
        <v>0</v>
      </c>
      <c r="G338" s="145">
        <v>0</v>
      </c>
      <c r="H338" s="145">
        <v>0</v>
      </c>
      <c r="I338" s="145">
        <v>0</v>
      </c>
      <c r="J338" s="146">
        <f>K338+O338</f>
        <v>12.03046</v>
      </c>
      <c r="K338" s="145">
        <v>0</v>
      </c>
      <c r="L338" s="145">
        <v>0</v>
      </c>
      <c r="M338" s="145">
        <v>0</v>
      </c>
      <c r="N338" s="145">
        <v>0</v>
      </c>
      <c r="O338" s="145">
        <v>12.03046</v>
      </c>
      <c r="P338" s="288">
        <v>0</v>
      </c>
      <c r="Q338" s="86"/>
    </row>
    <row r="339" spans="1:17" ht="39" customHeight="1">
      <c r="A339" s="86"/>
      <c r="B339" s="135" t="s">
        <v>284</v>
      </c>
      <c r="C339" s="136">
        <f t="shared" ref="C339:C347" si="19">H339</f>
        <v>97.2</v>
      </c>
      <c r="D339" s="136">
        <v>0</v>
      </c>
      <c r="E339" s="136">
        <v>0</v>
      </c>
      <c r="F339" s="136">
        <v>0</v>
      </c>
      <c r="G339" s="136">
        <v>0</v>
      </c>
      <c r="H339" s="147">
        <v>97.2</v>
      </c>
      <c r="I339" s="148">
        <v>0</v>
      </c>
      <c r="J339" s="138">
        <f t="shared" ref="J339:J348" si="20">O339</f>
        <v>97.2</v>
      </c>
      <c r="K339" s="136">
        <v>0</v>
      </c>
      <c r="L339" s="136">
        <v>0</v>
      </c>
      <c r="M339" s="136">
        <v>0</v>
      </c>
      <c r="N339" s="136">
        <v>0</v>
      </c>
      <c r="O339" s="147">
        <v>97.2</v>
      </c>
      <c r="P339" s="290">
        <v>0</v>
      </c>
      <c r="Q339" s="86"/>
    </row>
    <row r="340" spans="1:17" ht="39">
      <c r="A340" s="86"/>
      <c r="B340" s="144" t="s">
        <v>285</v>
      </c>
      <c r="C340" s="149">
        <f>H340</f>
        <v>680</v>
      </c>
      <c r="D340" s="149">
        <v>0</v>
      </c>
      <c r="E340" s="145">
        <v>0</v>
      </c>
      <c r="F340" s="145">
        <v>0</v>
      </c>
      <c r="G340" s="145">
        <v>0</v>
      </c>
      <c r="H340" s="149">
        <v>680</v>
      </c>
      <c r="I340" s="149">
        <v>0</v>
      </c>
      <c r="J340" s="146">
        <f t="shared" si="20"/>
        <v>680</v>
      </c>
      <c r="K340" s="145">
        <v>0</v>
      </c>
      <c r="L340" s="145">
        <v>0</v>
      </c>
      <c r="M340" s="145">
        <v>0</v>
      </c>
      <c r="N340" s="145">
        <v>0</v>
      </c>
      <c r="O340" s="149">
        <v>680</v>
      </c>
      <c r="P340" s="291">
        <v>0</v>
      </c>
      <c r="Q340" s="86"/>
    </row>
    <row r="341" spans="1:17" ht="19.5">
      <c r="A341" s="86"/>
      <c r="B341" s="135" t="s">
        <v>286</v>
      </c>
      <c r="C341" s="136">
        <f t="shared" si="19"/>
        <v>200</v>
      </c>
      <c r="D341" s="136">
        <v>0</v>
      </c>
      <c r="E341" s="136">
        <v>0</v>
      </c>
      <c r="F341" s="136">
        <v>0</v>
      </c>
      <c r="G341" s="136">
        <v>0</v>
      </c>
      <c r="H341" s="136">
        <v>200</v>
      </c>
      <c r="I341" s="136">
        <v>0</v>
      </c>
      <c r="J341" s="138">
        <f t="shared" si="20"/>
        <v>200</v>
      </c>
      <c r="K341" s="136">
        <v>0</v>
      </c>
      <c r="L341" s="136">
        <v>0</v>
      </c>
      <c r="M341" s="136">
        <v>0</v>
      </c>
      <c r="N341" s="136">
        <v>0</v>
      </c>
      <c r="O341" s="136">
        <v>200</v>
      </c>
      <c r="P341" s="289">
        <v>0</v>
      </c>
      <c r="Q341" s="86"/>
    </row>
    <row r="342" spans="1:17" ht="67.7" customHeight="1">
      <c r="A342" s="86"/>
      <c r="B342" s="135" t="s">
        <v>287</v>
      </c>
      <c r="C342" s="136">
        <f t="shared" si="19"/>
        <v>159.69999999999999</v>
      </c>
      <c r="D342" s="136">
        <v>0</v>
      </c>
      <c r="E342" s="136">
        <v>0</v>
      </c>
      <c r="F342" s="136">
        <v>0</v>
      </c>
      <c r="G342" s="136">
        <v>0</v>
      </c>
      <c r="H342" s="136">
        <v>159.69999999999999</v>
      </c>
      <c r="I342" s="136">
        <v>0</v>
      </c>
      <c r="J342" s="138">
        <f t="shared" si="20"/>
        <v>159.69999999999999</v>
      </c>
      <c r="K342" s="136">
        <v>0</v>
      </c>
      <c r="L342" s="136">
        <v>0</v>
      </c>
      <c r="M342" s="136">
        <v>0</v>
      </c>
      <c r="N342" s="136">
        <v>0</v>
      </c>
      <c r="O342" s="136">
        <v>159.69999999999999</v>
      </c>
      <c r="P342" s="289">
        <v>0</v>
      </c>
      <c r="Q342" s="86"/>
    </row>
    <row r="343" spans="1:17" ht="39">
      <c r="A343" s="86"/>
      <c r="B343" s="135" t="s">
        <v>288</v>
      </c>
      <c r="C343" s="136">
        <f t="shared" si="19"/>
        <v>222.44925000000001</v>
      </c>
      <c r="D343" s="136">
        <v>0</v>
      </c>
      <c r="E343" s="136">
        <v>0</v>
      </c>
      <c r="F343" s="136">
        <v>0</v>
      </c>
      <c r="G343" s="136">
        <v>0</v>
      </c>
      <c r="H343" s="136">
        <v>222.44925000000001</v>
      </c>
      <c r="I343" s="136">
        <v>0</v>
      </c>
      <c r="J343" s="138">
        <f t="shared" si="20"/>
        <v>222.44925000000001</v>
      </c>
      <c r="K343" s="136">
        <v>0</v>
      </c>
      <c r="L343" s="136">
        <v>0</v>
      </c>
      <c r="M343" s="136">
        <v>0</v>
      </c>
      <c r="N343" s="136">
        <v>0</v>
      </c>
      <c r="O343" s="136">
        <v>222.44925000000001</v>
      </c>
      <c r="P343" s="289">
        <v>0</v>
      </c>
      <c r="Q343" s="86"/>
    </row>
    <row r="344" spans="1:17" ht="39">
      <c r="A344" s="86"/>
      <c r="B344" s="144" t="s">
        <v>289</v>
      </c>
      <c r="C344" s="145">
        <f t="shared" si="19"/>
        <v>1326.547</v>
      </c>
      <c r="D344" s="145">
        <v>0</v>
      </c>
      <c r="E344" s="145">
        <v>0</v>
      </c>
      <c r="F344" s="145">
        <v>0</v>
      </c>
      <c r="G344" s="145">
        <v>0</v>
      </c>
      <c r="H344" s="145">
        <v>1326.547</v>
      </c>
      <c r="I344" s="145">
        <v>0</v>
      </c>
      <c r="J344" s="146">
        <f>O344</f>
        <v>1326.547</v>
      </c>
      <c r="K344" s="145">
        <v>0</v>
      </c>
      <c r="L344" s="145">
        <v>0</v>
      </c>
      <c r="M344" s="145">
        <v>0</v>
      </c>
      <c r="N344" s="145">
        <v>0</v>
      </c>
      <c r="O344" s="145">
        <v>1326.547</v>
      </c>
      <c r="P344" s="288">
        <v>0</v>
      </c>
      <c r="Q344" s="86"/>
    </row>
    <row r="345" spans="1:17" ht="39">
      <c r="A345" s="86"/>
      <c r="B345" s="150" t="s">
        <v>290</v>
      </c>
      <c r="C345" s="136">
        <f t="shared" si="19"/>
        <v>71.900000000000006</v>
      </c>
      <c r="D345" s="136">
        <v>0</v>
      </c>
      <c r="E345" s="136">
        <v>0</v>
      </c>
      <c r="F345" s="136">
        <v>0</v>
      </c>
      <c r="G345" s="136">
        <v>0</v>
      </c>
      <c r="H345" s="136">
        <v>71.900000000000006</v>
      </c>
      <c r="I345" s="136">
        <v>0</v>
      </c>
      <c r="J345" s="138">
        <f>O345</f>
        <v>71.900000000000006</v>
      </c>
      <c r="K345" s="136">
        <v>0</v>
      </c>
      <c r="L345" s="136">
        <v>0</v>
      </c>
      <c r="M345" s="136">
        <v>0</v>
      </c>
      <c r="N345" s="136">
        <v>0</v>
      </c>
      <c r="O345" s="136">
        <v>71.900000000000006</v>
      </c>
      <c r="P345" s="289">
        <v>0</v>
      </c>
      <c r="Q345" s="86"/>
    </row>
    <row r="346" spans="1:17" ht="32.25" customHeight="1">
      <c r="A346" s="86"/>
      <c r="B346" s="150" t="s">
        <v>291</v>
      </c>
      <c r="C346" s="136">
        <f t="shared" si="19"/>
        <v>40.267000000000003</v>
      </c>
      <c r="D346" s="136">
        <v>0</v>
      </c>
      <c r="E346" s="136">
        <v>0</v>
      </c>
      <c r="F346" s="136">
        <v>0</v>
      </c>
      <c r="G346" s="136">
        <v>0</v>
      </c>
      <c r="H346" s="136">
        <v>40.267000000000003</v>
      </c>
      <c r="I346" s="136">
        <v>0</v>
      </c>
      <c r="J346" s="138">
        <f t="shared" si="20"/>
        <v>40.267000000000003</v>
      </c>
      <c r="K346" s="136">
        <v>0</v>
      </c>
      <c r="L346" s="136">
        <v>0</v>
      </c>
      <c r="M346" s="136">
        <v>0</v>
      </c>
      <c r="N346" s="136">
        <v>0</v>
      </c>
      <c r="O346" s="136">
        <v>40.267000000000003</v>
      </c>
      <c r="P346" s="289">
        <v>0</v>
      </c>
      <c r="Q346" s="86"/>
    </row>
    <row r="347" spans="1:17" ht="70.5" customHeight="1">
      <c r="A347" s="86"/>
      <c r="B347" s="151" t="s">
        <v>292</v>
      </c>
      <c r="C347" s="145">
        <f t="shared" si="19"/>
        <v>47.865000000000002</v>
      </c>
      <c r="D347" s="145">
        <v>0</v>
      </c>
      <c r="E347" s="145">
        <v>0</v>
      </c>
      <c r="F347" s="145">
        <v>0</v>
      </c>
      <c r="G347" s="145">
        <v>0</v>
      </c>
      <c r="H347" s="145">
        <v>47.865000000000002</v>
      </c>
      <c r="I347" s="145">
        <v>0</v>
      </c>
      <c r="J347" s="146">
        <f t="shared" si="20"/>
        <v>47.865000000000002</v>
      </c>
      <c r="K347" s="145">
        <v>0</v>
      </c>
      <c r="L347" s="145">
        <v>0</v>
      </c>
      <c r="M347" s="145">
        <v>0</v>
      </c>
      <c r="N347" s="145">
        <v>0</v>
      </c>
      <c r="O347" s="145">
        <v>47.865000000000002</v>
      </c>
      <c r="P347" s="288">
        <v>0</v>
      </c>
      <c r="Q347" s="86"/>
    </row>
    <row r="348" spans="1:17" ht="72" customHeight="1">
      <c r="A348" s="86"/>
      <c r="B348" s="151" t="s">
        <v>293</v>
      </c>
      <c r="C348" s="145">
        <f>H348</f>
        <v>0</v>
      </c>
      <c r="D348" s="145">
        <v>0</v>
      </c>
      <c r="E348" s="145">
        <v>0</v>
      </c>
      <c r="F348" s="145">
        <v>0</v>
      </c>
      <c r="G348" s="145">
        <v>0</v>
      </c>
      <c r="H348" s="145">
        <v>0</v>
      </c>
      <c r="I348" s="145">
        <v>0</v>
      </c>
      <c r="J348" s="146">
        <f t="shared" si="20"/>
        <v>0</v>
      </c>
      <c r="K348" s="145">
        <v>0</v>
      </c>
      <c r="L348" s="145">
        <v>0</v>
      </c>
      <c r="M348" s="145">
        <v>0</v>
      </c>
      <c r="N348" s="145">
        <v>0</v>
      </c>
      <c r="O348" s="145">
        <v>0</v>
      </c>
      <c r="P348" s="288">
        <v>0</v>
      </c>
      <c r="Q348" s="86"/>
    </row>
    <row r="349" spans="1:17" ht="19.5">
      <c r="A349" s="86"/>
      <c r="B349" s="394" t="s">
        <v>294</v>
      </c>
      <c r="C349" s="394"/>
      <c r="D349" s="394"/>
      <c r="E349" s="394"/>
      <c r="F349" s="394"/>
      <c r="G349" s="394"/>
      <c r="H349" s="394"/>
      <c r="I349" s="395"/>
      <c r="J349" s="152"/>
      <c r="K349" s="152"/>
      <c r="L349" s="86"/>
      <c r="M349" s="86"/>
      <c r="N349" s="86"/>
      <c r="O349" s="86"/>
      <c r="P349" s="178"/>
      <c r="Q349" s="86"/>
    </row>
    <row r="350" spans="1:17" ht="72" customHeight="1">
      <c r="A350" s="86"/>
      <c r="B350" s="135" t="s">
        <v>803</v>
      </c>
      <c r="C350" s="136">
        <f>C351+C352</f>
        <v>1934.4780000000001</v>
      </c>
      <c r="D350" s="136">
        <v>0</v>
      </c>
      <c r="E350" s="136">
        <v>0</v>
      </c>
      <c r="F350" s="136">
        <v>0</v>
      </c>
      <c r="G350" s="136">
        <v>0</v>
      </c>
      <c r="H350" s="136">
        <f>H351+H352</f>
        <v>1934.4780000000001</v>
      </c>
      <c r="I350" s="136">
        <v>0</v>
      </c>
      <c r="J350" s="136">
        <f>J351+J352</f>
        <v>1934.4780000000001</v>
      </c>
      <c r="K350" s="136">
        <v>0</v>
      </c>
      <c r="L350" s="136">
        <v>0</v>
      </c>
      <c r="M350" s="136">
        <v>0</v>
      </c>
      <c r="N350" s="136">
        <v>0</v>
      </c>
      <c r="O350" s="136">
        <f>O351+O352</f>
        <v>1934.4780000000001</v>
      </c>
      <c r="P350" s="289">
        <v>0</v>
      </c>
      <c r="Q350" s="86"/>
    </row>
    <row r="351" spans="1:17" ht="81" customHeight="1">
      <c r="A351" s="86"/>
      <c r="B351" s="135" t="s">
        <v>295</v>
      </c>
      <c r="C351" s="136">
        <f t="shared" ref="C351:C357" si="21">H351</f>
        <v>551.69399999999996</v>
      </c>
      <c r="D351" s="147">
        <v>0</v>
      </c>
      <c r="E351" s="136">
        <v>0</v>
      </c>
      <c r="F351" s="136">
        <v>0</v>
      </c>
      <c r="G351" s="136">
        <v>0</v>
      </c>
      <c r="H351" s="136">
        <v>551.69399999999996</v>
      </c>
      <c r="I351" s="147">
        <v>0</v>
      </c>
      <c r="J351" s="136">
        <f t="shared" ref="J351:J357" si="22">O351</f>
        <v>551.69399999999996</v>
      </c>
      <c r="K351" s="147">
        <v>0</v>
      </c>
      <c r="L351" s="136">
        <v>0</v>
      </c>
      <c r="M351" s="136">
        <v>0</v>
      </c>
      <c r="N351" s="136">
        <v>0</v>
      </c>
      <c r="O351" s="136">
        <v>551.69399999999996</v>
      </c>
      <c r="P351" s="292">
        <v>0</v>
      </c>
      <c r="Q351" s="86"/>
    </row>
    <row r="352" spans="1:17" ht="65.25" customHeight="1">
      <c r="A352" s="86"/>
      <c r="B352" s="135" t="s">
        <v>296</v>
      </c>
      <c r="C352" s="136">
        <f t="shared" si="21"/>
        <v>1382.7840000000001</v>
      </c>
      <c r="D352" s="147">
        <v>0</v>
      </c>
      <c r="E352" s="136">
        <v>0</v>
      </c>
      <c r="F352" s="136">
        <v>0</v>
      </c>
      <c r="G352" s="136">
        <v>0</v>
      </c>
      <c r="H352" s="136">
        <v>1382.7840000000001</v>
      </c>
      <c r="I352" s="147">
        <v>0</v>
      </c>
      <c r="J352" s="136">
        <f t="shared" si="22"/>
        <v>1382.7840000000001</v>
      </c>
      <c r="K352" s="147">
        <v>0</v>
      </c>
      <c r="L352" s="136">
        <v>0</v>
      </c>
      <c r="M352" s="136">
        <v>0</v>
      </c>
      <c r="N352" s="136">
        <v>0</v>
      </c>
      <c r="O352" s="136">
        <v>1382.7840000000001</v>
      </c>
      <c r="P352" s="292">
        <v>0</v>
      </c>
      <c r="Q352" s="86"/>
    </row>
    <row r="353" spans="1:17" ht="64.5" customHeight="1">
      <c r="A353" s="86"/>
      <c r="B353" s="135" t="s">
        <v>804</v>
      </c>
      <c r="C353" s="136">
        <f t="shared" si="21"/>
        <v>1363.11418</v>
      </c>
      <c r="D353" s="147">
        <v>0</v>
      </c>
      <c r="E353" s="136">
        <v>0</v>
      </c>
      <c r="F353" s="136">
        <v>0</v>
      </c>
      <c r="G353" s="136">
        <v>0</v>
      </c>
      <c r="H353" s="136">
        <f>H354+H355+H356</f>
        <v>1363.11418</v>
      </c>
      <c r="I353" s="147">
        <v>0</v>
      </c>
      <c r="J353" s="136">
        <f t="shared" si="22"/>
        <v>1363.11418</v>
      </c>
      <c r="K353" s="147">
        <v>0</v>
      </c>
      <c r="L353" s="136">
        <v>0</v>
      </c>
      <c r="M353" s="136">
        <v>0</v>
      </c>
      <c r="N353" s="136">
        <v>0</v>
      </c>
      <c r="O353" s="136">
        <f>O354+O355+O356</f>
        <v>1363.11418</v>
      </c>
      <c r="P353" s="292">
        <v>0</v>
      </c>
      <c r="Q353" s="86"/>
    </row>
    <row r="354" spans="1:17" ht="68.25" customHeight="1">
      <c r="A354" s="86"/>
      <c r="B354" s="154" t="s">
        <v>297</v>
      </c>
      <c r="C354" s="136">
        <f t="shared" si="21"/>
        <v>346.90674999999999</v>
      </c>
      <c r="D354" s="147">
        <v>0</v>
      </c>
      <c r="E354" s="136">
        <v>0</v>
      </c>
      <c r="F354" s="136">
        <v>0</v>
      </c>
      <c r="G354" s="136">
        <v>0</v>
      </c>
      <c r="H354" s="136">
        <v>346.90674999999999</v>
      </c>
      <c r="I354" s="147">
        <v>0</v>
      </c>
      <c r="J354" s="136">
        <f t="shared" si="22"/>
        <v>346.90674999999999</v>
      </c>
      <c r="K354" s="147">
        <v>0</v>
      </c>
      <c r="L354" s="136">
        <v>0</v>
      </c>
      <c r="M354" s="136">
        <v>0</v>
      </c>
      <c r="N354" s="136">
        <v>0</v>
      </c>
      <c r="O354" s="136">
        <v>346.90674999999999</v>
      </c>
      <c r="P354" s="292">
        <v>0</v>
      </c>
      <c r="Q354" s="86"/>
    </row>
    <row r="355" spans="1:17" ht="63.95" customHeight="1">
      <c r="A355" s="86"/>
      <c r="B355" s="154" t="s">
        <v>298</v>
      </c>
      <c r="C355" s="136">
        <f t="shared" si="21"/>
        <v>760.78894000000003</v>
      </c>
      <c r="D355" s="147">
        <v>0</v>
      </c>
      <c r="E355" s="136">
        <v>0</v>
      </c>
      <c r="F355" s="136">
        <v>0</v>
      </c>
      <c r="G355" s="136">
        <v>0</v>
      </c>
      <c r="H355" s="136">
        <v>760.78894000000003</v>
      </c>
      <c r="I355" s="147">
        <v>0</v>
      </c>
      <c r="J355" s="136">
        <f t="shared" si="22"/>
        <v>760.78894000000003</v>
      </c>
      <c r="K355" s="147">
        <v>0</v>
      </c>
      <c r="L355" s="136">
        <v>0</v>
      </c>
      <c r="M355" s="136">
        <v>0</v>
      </c>
      <c r="N355" s="136">
        <v>0</v>
      </c>
      <c r="O355" s="136">
        <v>760.78894000000003</v>
      </c>
      <c r="P355" s="292">
        <v>0</v>
      </c>
      <c r="Q355" s="86"/>
    </row>
    <row r="356" spans="1:17" ht="67.7" customHeight="1">
      <c r="A356" s="86"/>
      <c r="B356" s="154" t="s">
        <v>299</v>
      </c>
      <c r="C356" s="136">
        <f t="shared" si="21"/>
        <v>255.41848999999999</v>
      </c>
      <c r="D356" s="147">
        <v>0</v>
      </c>
      <c r="E356" s="136">
        <v>0</v>
      </c>
      <c r="F356" s="136">
        <v>0</v>
      </c>
      <c r="G356" s="136">
        <v>0</v>
      </c>
      <c r="H356" s="136">
        <v>255.41848999999999</v>
      </c>
      <c r="I356" s="147">
        <v>0</v>
      </c>
      <c r="J356" s="136">
        <f t="shared" si="22"/>
        <v>255.41848999999999</v>
      </c>
      <c r="K356" s="147">
        <v>0</v>
      </c>
      <c r="L356" s="136">
        <v>0</v>
      </c>
      <c r="M356" s="136">
        <v>0</v>
      </c>
      <c r="N356" s="136">
        <v>0</v>
      </c>
      <c r="O356" s="136">
        <v>255.41848999999999</v>
      </c>
      <c r="P356" s="292">
        <v>0</v>
      </c>
      <c r="Q356" s="86"/>
    </row>
    <row r="357" spans="1:17" ht="89.25" customHeight="1">
      <c r="A357" s="86"/>
      <c r="B357" s="135" t="s">
        <v>300</v>
      </c>
      <c r="C357" s="136">
        <f t="shared" si="21"/>
        <v>207.268</v>
      </c>
      <c r="D357" s="147">
        <v>0</v>
      </c>
      <c r="E357" s="136">
        <v>0</v>
      </c>
      <c r="F357" s="136">
        <v>0</v>
      </c>
      <c r="G357" s="136">
        <v>0</v>
      </c>
      <c r="H357" s="136">
        <v>207.268</v>
      </c>
      <c r="I357" s="147">
        <v>0</v>
      </c>
      <c r="J357" s="136">
        <f t="shared" si="22"/>
        <v>207.268</v>
      </c>
      <c r="K357" s="147">
        <v>0</v>
      </c>
      <c r="L357" s="136">
        <v>0</v>
      </c>
      <c r="M357" s="136">
        <v>0</v>
      </c>
      <c r="N357" s="136">
        <v>0</v>
      </c>
      <c r="O357" s="136">
        <v>207.268</v>
      </c>
      <c r="P357" s="292">
        <v>0</v>
      </c>
      <c r="Q357" s="86"/>
    </row>
    <row r="358" spans="1:17" ht="19.5">
      <c r="A358" s="86"/>
      <c r="B358" s="396" t="s">
        <v>301</v>
      </c>
      <c r="C358" s="396"/>
      <c r="D358" s="396"/>
      <c r="E358" s="396"/>
      <c r="F358" s="396"/>
      <c r="G358" s="396"/>
      <c r="H358" s="396"/>
      <c r="I358" s="397"/>
      <c r="J358" s="155"/>
      <c r="K358" s="155"/>
      <c r="L358" s="86"/>
      <c r="M358" s="86"/>
      <c r="N358" s="86"/>
      <c r="O358" s="86"/>
      <c r="P358" s="178"/>
      <c r="Q358" s="86"/>
    </row>
    <row r="359" spans="1:17" ht="135" customHeight="1">
      <c r="A359" s="86"/>
      <c r="B359" s="156" t="s">
        <v>302</v>
      </c>
      <c r="C359" s="157">
        <f>H359+E359</f>
        <v>878.26400000000012</v>
      </c>
      <c r="D359" s="158">
        <v>0</v>
      </c>
      <c r="E359" s="158">
        <f>F359+G359</f>
        <v>797.64154000000008</v>
      </c>
      <c r="F359" s="158">
        <v>707.83009000000004</v>
      </c>
      <c r="G359" s="158">
        <v>89.811449999999994</v>
      </c>
      <c r="H359" s="157">
        <v>80.622460000000004</v>
      </c>
      <c r="I359" s="158">
        <v>0</v>
      </c>
      <c r="J359" s="157">
        <f>O359+L359</f>
        <v>878.26400000000012</v>
      </c>
      <c r="K359" s="158">
        <v>0</v>
      </c>
      <c r="L359" s="158">
        <f>M359+N359</f>
        <v>797.64154000000008</v>
      </c>
      <c r="M359" s="158">
        <v>707.83009000000004</v>
      </c>
      <c r="N359" s="158">
        <v>89.811449999999994</v>
      </c>
      <c r="O359" s="157">
        <v>80.622460000000004</v>
      </c>
      <c r="P359" s="293">
        <v>0</v>
      </c>
      <c r="Q359" s="86"/>
    </row>
    <row r="360" spans="1:17" ht="39">
      <c r="A360" s="86"/>
      <c r="B360" s="159" t="s">
        <v>303</v>
      </c>
      <c r="C360" s="140">
        <f>C362</f>
        <v>29552.07792</v>
      </c>
      <c r="D360" s="140">
        <f t="shared" ref="D360:P360" si="23">D362</f>
        <v>0</v>
      </c>
      <c r="E360" s="140">
        <f t="shared" si="23"/>
        <v>0</v>
      </c>
      <c r="F360" s="140">
        <f t="shared" si="23"/>
        <v>0</v>
      </c>
      <c r="G360" s="140">
        <f t="shared" si="23"/>
        <v>0</v>
      </c>
      <c r="H360" s="140">
        <f>H362</f>
        <v>29552.07792</v>
      </c>
      <c r="I360" s="140">
        <f t="shared" si="23"/>
        <v>0</v>
      </c>
      <c r="J360" s="140">
        <f>J362</f>
        <v>29552.07792</v>
      </c>
      <c r="K360" s="140">
        <f t="shared" si="23"/>
        <v>0</v>
      </c>
      <c r="L360" s="140">
        <f t="shared" si="23"/>
        <v>0</v>
      </c>
      <c r="M360" s="140">
        <f t="shared" si="23"/>
        <v>0</v>
      </c>
      <c r="N360" s="140">
        <f t="shared" si="23"/>
        <v>0</v>
      </c>
      <c r="O360" s="140">
        <f>O362</f>
        <v>29552.07792</v>
      </c>
      <c r="P360" s="169">
        <f t="shared" si="23"/>
        <v>0</v>
      </c>
      <c r="Q360" s="86"/>
    </row>
    <row r="361" spans="1:17" ht="19.5">
      <c r="A361" s="86"/>
      <c r="B361" s="398" t="s">
        <v>304</v>
      </c>
      <c r="C361" s="398"/>
      <c r="D361" s="398"/>
      <c r="E361" s="398"/>
      <c r="F361" s="398"/>
      <c r="G361" s="398"/>
      <c r="H361" s="398"/>
      <c r="I361" s="398"/>
      <c r="J361" s="160"/>
      <c r="K361" s="160"/>
      <c r="L361" s="86"/>
      <c r="M361" s="86"/>
      <c r="N361" s="86"/>
      <c r="O361" s="86"/>
      <c r="P361" s="178"/>
      <c r="Q361" s="86"/>
    </row>
    <row r="362" spans="1:17" ht="93.75" customHeight="1">
      <c r="A362" s="86"/>
      <c r="B362" s="161" t="s">
        <v>305</v>
      </c>
      <c r="C362" s="162">
        <f>H362</f>
        <v>29552.07792</v>
      </c>
      <c r="D362" s="163">
        <v>0</v>
      </c>
      <c r="E362" s="163">
        <v>0</v>
      </c>
      <c r="F362" s="163">
        <v>0</v>
      </c>
      <c r="G362" s="163">
        <v>0</v>
      </c>
      <c r="H362" s="163">
        <v>29552.07792</v>
      </c>
      <c r="I362" s="163">
        <v>0</v>
      </c>
      <c r="J362" s="162">
        <f>O362</f>
        <v>29552.07792</v>
      </c>
      <c r="K362" s="163">
        <v>0</v>
      </c>
      <c r="L362" s="163">
        <v>0</v>
      </c>
      <c r="M362" s="163">
        <v>0</v>
      </c>
      <c r="N362" s="163">
        <v>0</v>
      </c>
      <c r="O362" s="163">
        <v>29552.07792</v>
      </c>
      <c r="P362" s="294">
        <v>0</v>
      </c>
      <c r="Q362" s="86"/>
    </row>
    <row r="363" spans="1:17" ht="105" customHeight="1">
      <c r="A363" s="86"/>
      <c r="B363" s="164" t="s">
        <v>306</v>
      </c>
      <c r="C363" s="162">
        <f>H363</f>
        <v>74</v>
      </c>
      <c r="D363" s="163">
        <v>0</v>
      </c>
      <c r="E363" s="163">
        <v>0</v>
      </c>
      <c r="F363" s="163">
        <v>0</v>
      </c>
      <c r="G363" s="163">
        <v>0</v>
      </c>
      <c r="H363" s="163">
        <v>74</v>
      </c>
      <c r="I363" s="163">
        <v>0</v>
      </c>
      <c r="J363" s="162">
        <f>O363</f>
        <v>74</v>
      </c>
      <c r="K363" s="163">
        <v>0</v>
      </c>
      <c r="L363" s="163">
        <v>0</v>
      </c>
      <c r="M363" s="163">
        <v>0</v>
      </c>
      <c r="N363" s="163">
        <v>0</v>
      </c>
      <c r="O363" s="163">
        <v>74</v>
      </c>
      <c r="P363" s="294">
        <v>0</v>
      </c>
      <c r="Q363" s="86"/>
    </row>
    <row r="364" spans="1:17" ht="71.25" customHeight="1">
      <c r="A364" s="86"/>
      <c r="B364" s="165" t="s">
        <v>307</v>
      </c>
      <c r="C364" s="166">
        <f>C366</f>
        <v>12373.545590000002</v>
      </c>
      <c r="D364" s="166">
        <f t="shared" ref="D364:P364" si="24">D366</f>
        <v>0</v>
      </c>
      <c r="E364" s="166">
        <f t="shared" si="24"/>
        <v>0</v>
      </c>
      <c r="F364" s="166">
        <f t="shared" si="24"/>
        <v>0</v>
      </c>
      <c r="G364" s="166">
        <f t="shared" si="24"/>
        <v>0</v>
      </c>
      <c r="H364" s="166">
        <f t="shared" si="24"/>
        <v>12373.545590000002</v>
      </c>
      <c r="I364" s="166">
        <f t="shared" si="24"/>
        <v>0</v>
      </c>
      <c r="J364" s="166">
        <f t="shared" si="24"/>
        <v>12311.284759999999</v>
      </c>
      <c r="K364" s="166">
        <f t="shared" si="24"/>
        <v>0</v>
      </c>
      <c r="L364" s="166">
        <f t="shared" si="24"/>
        <v>0</v>
      </c>
      <c r="M364" s="166">
        <f t="shared" si="24"/>
        <v>0</v>
      </c>
      <c r="N364" s="166">
        <f t="shared" si="24"/>
        <v>0</v>
      </c>
      <c r="O364" s="166">
        <f t="shared" si="24"/>
        <v>12311.284759999999</v>
      </c>
      <c r="P364" s="295">
        <f t="shared" si="24"/>
        <v>0</v>
      </c>
      <c r="Q364" s="86"/>
    </row>
    <row r="365" spans="1:17" ht="19.5">
      <c r="A365" s="86"/>
      <c r="B365" s="373" t="s">
        <v>308</v>
      </c>
      <c r="C365" s="373"/>
      <c r="D365" s="373"/>
      <c r="E365" s="373"/>
      <c r="F365" s="373"/>
      <c r="G365" s="373"/>
      <c r="H365" s="373"/>
      <c r="I365" s="373"/>
      <c r="J365" s="143"/>
      <c r="K365" s="143"/>
      <c r="L365" s="143"/>
      <c r="M365" s="86"/>
      <c r="N365" s="86"/>
      <c r="O365" s="86"/>
      <c r="P365" s="178"/>
      <c r="Q365" s="86"/>
    </row>
    <row r="366" spans="1:17" ht="89.25" customHeight="1">
      <c r="A366" s="86"/>
      <c r="B366" s="144" t="s">
        <v>309</v>
      </c>
      <c r="C366" s="145">
        <f>C367+C368</f>
        <v>12373.545590000002</v>
      </c>
      <c r="D366" s="145">
        <v>0</v>
      </c>
      <c r="E366" s="145">
        <v>0</v>
      </c>
      <c r="F366" s="145">
        <v>0</v>
      </c>
      <c r="G366" s="145">
        <v>0</v>
      </c>
      <c r="H366" s="167">
        <f>C366</f>
        <v>12373.545590000002</v>
      </c>
      <c r="I366" s="145">
        <v>0</v>
      </c>
      <c r="J366" s="145">
        <f>J367+J368</f>
        <v>12311.284759999999</v>
      </c>
      <c r="K366" s="145">
        <v>0</v>
      </c>
      <c r="L366" s="145">
        <v>0</v>
      </c>
      <c r="M366" s="145">
        <v>0</v>
      </c>
      <c r="N366" s="145">
        <v>0</v>
      </c>
      <c r="O366" s="167">
        <f>O367+O368</f>
        <v>12311.284759999999</v>
      </c>
      <c r="P366" s="288">
        <v>0</v>
      </c>
      <c r="Q366" s="86"/>
    </row>
    <row r="367" spans="1:17" ht="30.75" customHeight="1">
      <c r="A367" s="86"/>
      <c r="B367" s="168" t="s">
        <v>310</v>
      </c>
      <c r="C367" s="145">
        <f>H367</f>
        <v>4099.21</v>
      </c>
      <c r="D367" s="145">
        <v>0</v>
      </c>
      <c r="E367" s="145">
        <v>0</v>
      </c>
      <c r="F367" s="145">
        <v>0</v>
      </c>
      <c r="G367" s="145">
        <v>0</v>
      </c>
      <c r="H367" s="145">
        <v>4099.21</v>
      </c>
      <c r="I367" s="145">
        <v>0</v>
      </c>
      <c r="J367" s="145">
        <f>O367</f>
        <v>4099.21</v>
      </c>
      <c r="K367" s="145">
        <v>0</v>
      </c>
      <c r="L367" s="145">
        <v>0</v>
      </c>
      <c r="M367" s="145">
        <v>0</v>
      </c>
      <c r="N367" s="145">
        <v>0</v>
      </c>
      <c r="O367" s="145">
        <v>4099.21</v>
      </c>
      <c r="P367" s="145">
        <v>0</v>
      </c>
      <c r="Q367" s="153"/>
    </row>
    <row r="368" spans="1:17" ht="43.5" customHeight="1">
      <c r="A368" s="86"/>
      <c r="B368" s="144" t="s">
        <v>311</v>
      </c>
      <c r="C368" s="145">
        <f>H368</f>
        <v>8274.3355900000006</v>
      </c>
      <c r="D368" s="145">
        <v>0</v>
      </c>
      <c r="E368" s="145">
        <v>0</v>
      </c>
      <c r="F368" s="145">
        <v>0</v>
      </c>
      <c r="G368" s="145">
        <v>0</v>
      </c>
      <c r="H368" s="145">
        <v>8274.3355900000006</v>
      </c>
      <c r="I368" s="145">
        <v>0</v>
      </c>
      <c r="J368" s="145">
        <f>O368</f>
        <v>8212.0747599999995</v>
      </c>
      <c r="K368" s="145">
        <v>0</v>
      </c>
      <c r="L368" s="145">
        <v>0</v>
      </c>
      <c r="M368" s="145">
        <v>0</v>
      </c>
      <c r="N368" s="145">
        <v>0</v>
      </c>
      <c r="O368" s="145">
        <v>8212.0747599999995</v>
      </c>
      <c r="P368" s="288">
        <v>0</v>
      </c>
      <c r="Q368" s="86"/>
    </row>
    <row r="369" spans="1:17" ht="39" customHeight="1">
      <c r="A369" s="86"/>
      <c r="B369" s="159" t="s">
        <v>312</v>
      </c>
      <c r="C369" s="140">
        <f t="shared" ref="C369:P369" si="25">C371</f>
        <v>5122.6561799999999</v>
      </c>
      <c r="D369" s="140">
        <f t="shared" si="25"/>
        <v>0</v>
      </c>
      <c r="E369" s="140">
        <f t="shared" si="25"/>
        <v>3133.93966</v>
      </c>
      <c r="F369" s="140">
        <f t="shared" si="25"/>
        <v>2789.2062999999998</v>
      </c>
      <c r="G369" s="140">
        <f t="shared" si="25"/>
        <v>344.73336</v>
      </c>
      <c r="H369" s="140">
        <f t="shared" si="25"/>
        <v>1824.2242699999999</v>
      </c>
      <c r="I369" s="169">
        <f t="shared" si="25"/>
        <v>164.49225000000001</v>
      </c>
      <c r="J369" s="140">
        <f t="shared" si="25"/>
        <v>4740.0900300000003</v>
      </c>
      <c r="K369" s="140">
        <f t="shared" si="25"/>
        <v>0</v>
      </c>
      <c r="L369" s="140">
        <f t="shared" si="25"/>
        <v>2969.0850699999996</v>
      </c>
      <c r="M369" s="140">
        <f t="shared" si="25"/>
        <v>2642.4857099999999</v>
      </c>
      <c r="N369" s="140">
        <f t="shared" si="25"/>
        <v>326.59935999999999</v>
      </c>
      <c r="O369" s="140">
        <f t="shared" si="25"/>
        <v>1606.5127099999997</v>
      </c>
      <c r="P369" s="169">
        <f t="shared" si="25"/>
        <v>164.49225000000001</v>
      </c>
      <c r="Q369" s="86"/>
    </row>
    <row r="370" spans="1:17" ht="19.5">
      <c r="A370" s="86"/>
      <c r="B370" s="374" t="s">
        <v>313</v>
      </c>
      <c r="C370" s="374"/>
      <c r="D370" s="374"/>
      <c r="E370" s="374"/>
      <c r="F370" s="374"/>
      <c r="G370" s="374"/>
      <c r="H370" s="374"/>
      <c r="I370" s="375"/>
      <c r="J370" s="170"/>
      <c r="K370" s="170"/>
      <c r="L370" s="170"/>
      <c r="M370" s="86"/>
      <c r="N370" s="86"/>
      <c r="O370" s="86"/>
      <c r="P370" s="178"/>
      <c r="Q370" s="86"/>
    </row>
    <row r="371" spans="1:17" ht="78">
      <c r="A371" s="86"/>
      <c r="B371" s="171" t="s">
        <v>314</v>
      </c>
      <c r="C371" s="172">
        <f t="shared" ref="C371:H371" si="26">C372+C376+C380+C384+C388+C392+C396+C400+C404</f>
        <v>5122.6561799999999</v>
      </c>
      <c r="D371" s="172">
        <f t="shared" si="26"/>
        <v>0</v>
      </c>
      <c r="E371" s="172">
        <f t="shared" si="26"/>
        <v>3133.93966</v>
      </c>
      <c r="F371" s="172">
        <f t="shared" si="26"/>
        <v>2789.2062999999998</v>
      </c>
      <c r="G371" s="172">
        <f t="shared" si="26"/>
        <v>344.73336</v>
      </c>
      <c r="H371" s="172">
        <f t="shared" si="26"/>
        <v>1824.2242699999999</v>
      </c>
      <c r="I371" s="173">
        <f>I372+I376+I380+I384+I388+I392+I396+I400</f>
        <v>164.49225000000001</v>
      </c>
      <c r="J371" s="172">
        <f>J372+J376+J384+J388+J392+J396+J400+J404+J380</f>
        <v>4740.0900300000003</v>
      </c>
      <c r="K371" s="172">
        <f t="shared" ref="K371:P371" si="27">K372+K376+K384+K388+K392+K396+K400+K404+K380</f>
        <v>0</v>
      </c>
      <c r="L371" s="172">
        <f t="shared" si="27"/>
        <v>2969.0850699999996</v>
      </c>
      <c r="M371" s="172">
        <f t="shared" si="27"/>
        <v>2642.4857099999999</v>
      </c>
      <c r="N371" s="172">
        <f t="shared" si="27"/>
        <v>326.59935999999999</v>
      </c>
      <c r="O371" s="172">
        <f t="shared" si="27"/>
        <v>1606.5127099999997</v>
      </c>
      <c r="P371" s="173">
        <f t="shared" si="27"/>
        <v>164.49225000000001</v>
      </c>
      <c r="Q371" s="86"/>
    </row>
    <row r="372" spans="1:17" ht="19.5">
      <c r="A372" s="86"/>
      <c r="B372" s="174" t="s">
        <v>315</v>
      </c>
      <c r="C372" s="175">
        <f>C374+C375</f>
        <v>1516.7035300000002</v>
      </c>
      <c r="D372" s="175">
        <v>0</v>
      </c>
      <c r="E372" s="175">
        <f>E374+E375</f>
        <v>1029.67112</v>
      </c>
      <c r="F372" s="175">
        <f>F374+F375</f>
        <v>916.40729999999996</v>
      </c>
      <c r="G372" s="175">
        <f>G374+G375</f>
        <v>113.26382</v>
      </c>
      <c r="H372" s="175">
        <f>H374+H375</f>
        <v>432.97570000000002</v>
      </c>
      <c r="I372" s="176">
        <f>I374</f>
        <v>54.056710000000002</v>
      </c>
      <c r="J372" s="175">
        <f>J374+J375</f>
        <v>1459.9045300000002</v>
      </c>
      <c r="K372" s="175">
        <v>0</v>
      </c>
      <c r="L372" s="175">
        <f>L374</f>
        <v>975.72348</v>
      </c>
      <c r="M372" s="175">
        <f>M374</f>
        <v>868.39390000000003</v>
      </c>
      <c r="N372" s="175">
        <f>N374</f>
        <v>107.32958000000001</v>
      </c>
      <c r="O372" s="175">
        <f>O374+O375</f>
        <v>430.12434000000002</v>
      </c>
      <c r="P372" s="176">
        <f>P374+P375</f>
        <v>54.056710000000002</v>
      </c>
      <c r="Q372" s="86"/>
    </row>
    <row r="373" spans="1:17" ht="19.5">
      <c r="A373" s="86"/>
      <c r="B373" s="177" t="s">
        <v>316</v>
      </c>
      <c r="C373" s="137"/>
      <c r="D373" s="172"/>
      <c r="E373" s="172"/>
      <c r="F373" s="172"/>
      <c r="G373" s="172"/>
      <c r="H373" s="172"/>
      <c r="I373" s="178"/>
      <c r="J373" s="86"/>
      <c r="K373" s="86"/>
      <c r="L373" s="86"/>
      <c r="M373" s="86"/>
      <c r="N373" s="86"/>
      <c r="O373" s="86"/>
      <c r="P373" s="178"/>
      <c r="Q373" s="86"/>
    </row>
    <row r="374" spans="1:17" ht="19.5">
      <c r="A374" s="86"/>
      <c r="B374" s="177" t="s">
        <v>317</v>
      </c>
      <c r="C374" s="137">
        <f>E374+H374+I374</f>
        <v>1137.9330500000001</v>
      </c>
      <c r="D374" s="172">
        <v>0</v>
      </c>
      <c r="E374" s="172">
        <v>1029.67112</v>
      </c>
      <c r="F374" s="172">
        <v>916.40729999999996</v>
      </c>
      <c r="G374" s="172">
        <v>113.26382</v>
      </c>
      <c r="H374" s="172">
        <v>54.205219999999997</v>
      </c>
      <c r="I374" s="173">
        <v>54.056710000000002</v>
      </c>
      <c r="J374" s="172">
        <f>L374+O374+P374</f>
        <v>1081.1340500000001</v>
      </c>
      <c r="K374" s="172">
        <v>0</v>
      </c>
      <c r="L374" s="172">
        <f>M374+N374</f>
        <v>975.72348</v>
      </c>
      <c r="M374" s="172">
        <v>868.39390000000003</v>
      </c>
      <c r="N374" s="172">
        <v>107.32958000000001</v>
      </c>
      <c r="O374" s="172">
        <v>51.353859999999997</v>
      </c>
      <c r="P374" s="173">
        <v>54.056710000000002</v>
      </c>
      <c r="Q374" s="86"/>
    </row>
    <row r="375" spans="1:17" ht="19.5">
      <c r="A375" s="86"/>
      <c r="B375" s="177" t="s">
        <v>318</v>
      </c>
      <c r="C375" s="137">
        <f>H375</f>
        <v>378.77048000000002</v>
      </c>
      <c r="D375" s="172">
        <v>0</v>
      </c>
      <c r="E375" s="172">
        <v>0</v>
      </c>
      <c r="F375" s="172">
        <v>0</v>
      </c>
      <c r="G375" s="172">
        <v>0</v>
      </c>
      <c r="H375" s="172">
        <v>378.77048000000002</v>
      </c>
      <c r="I375" s="173">
        <v>0</v>
      </c>
      <c r="J375" s="172">
        <f>O375</f>
        <v>378.77048000000002</v>
      </c>
      <c r="K375" s="172">
        <v>0</v>
      </c>
      <c r="L375" s="172">
        <v>0</v>
      </c>
      <c r="M375" s="172">
        <v>0</v>
      </c>
      <c r="N375" s="172">
        <v>0</v>
      </c>
      <c r="O375" s="172">
        <v>378.77048000000002</v>
      </c>
      <c r="P375" s="173">
        <v>0</v>
      </c>
      <c r="Q375" s="86"/>
    </row>
    <row r="376" spans="1:17" ht="19.5">
      <c r="A376" s="86"/>
      <c r="B376" s="174" t="s">
        <v>319</v>
      </c>
      <c r="C376" s="175">
        <f>E376+H376+I376</f>
        <v>1846.9376</v>
      </c>
      <c r="D376" s="175">
        <v>0</v>
      </c>
      <c r="E376" s="175">
        <f>E378+E379</f>
        <v>1185.4294</v>
      </c>
      <c r="F376" s="175">
        <f>F378+F379</f>
        <v>1055.03217</v>
      </c>
      <c r="G376" s="175">
        <f>G378+G379</f>
        <v>130.39723000000001</v>
      </c>
      <c r="H376" s="175">
        <f>H378+H379</f>
        <v>599.29488000000003</v>
      </c>
      <c r="I376" s="176">
        <f>I378</f>
        <v>62.213320000000003</v>
      </c>
      <c r="J376" s="175">
        <f>J378+J379</f>
        <v>1781.1771100000001</v>
      </c>
      <c r="K376" s="175">
        <v>0</v>
      </c>
      <c r="L376" s="175">
        <f>L378</f>
        <v>1122.9505099999999</v>
      </c>
      <c r="M376" s="175">
        <f>M378</f>
        <v>999.42594999999994</v>
      </c>
      <c r="N376" s="175">
        <f>N378</f>
        <v>123.52455999999999</v>
      </c>
      <c r="O376" s="175">
        <f>O378+O379</f>
        <v>596.01328000000001</v>
      </c>
      <c r="P376" s="176">
        <f>P378</f>
        <v>62.213320000000003</v>
      </c>
      <c r="Q376" s="86"/>
    </row>
    <row r="377" spans="1:17" ht="19.5">
      <c r="A377" s="86"/>
      <c r="B377" s="177" t="s">
        <v>316</v>
      </c>
      <c r="C377" s="137"/>
      <c r="D377" s="172"/>
      <c r="E377" s="172"/>
      <c r="F377" s="172"/>
      <c r="G377" s="172"/>
      <c r="H377" s="179"/>
      <c r="I377" s="178"/>
      <c r="J377" s="86"/>
      <c r="K377" s="86"/>
      <c r="L377" s="86"/>
      <c r="M377" s="86"/>
      <c r="N377" s="86"/>
      <c r="O377" s="86"/>
      <c r="P377" s="178"/>
      <c r="Q377" s="86"/>
    </row>
    <row r="378" spans="1:17" ht="19.5">
      <c r="A378" s="86"/>
      <c r="B378" s="177" t="s">
        <v>317</v>
      </c>
      <c r="C378" s="137">
        <f>E378+H378+I378</f>
        <v>1310.0269800000001</v>
      </c>
      <c r="D378" s="172">
        <v>0</v>
      </c>
      <c r="E378" s="172">
        <v>1185.4294</v>
      </c>
      <c r="F378" s="172">
        <v>1055.03217</v>
      </c>
      <c r="G378" s="172">
        <v>130.39723000000001</v>
      </c>
      <c r="H378" s="179">
        <v>62.384259999999998</v>
      </c>
      <c r="I378" s="173">
        <v>62.213320000000003</v>
      </c>
      <c r="J378" s="172">
        <f>L378+O378+P378</f>
        <v>1244.26649</v>
      </c>
      <c r="K378" s="172">
        <v>0</v>
      </c>
      <c r="L378" s="172">
        <f>M378+N378</f>
        <v>1122.9505099999999</v>
      </c>
      <c r="M378" s="172">
        <v>999.42594999999994</v>
      </c>
      <c r="N378" s="172">
        <v>123.52455999999999</v>
      </c>
      <c r="O378" s="172">
        <v>59.10266</v>
      </c>
      <c r="P378" s="173">
        <v>62.213320000000003</v>
      </c>
      <c r="Q378" s="86"/>
    </row>
    <row r="379" spans="1:17" ht="19.5">
      <c r="A379" s="86"/>
      <c r="B379" s="180" t="s">
        <v>318</v>
      </c>
      <c r="C379" s="137">
        <f>H379</f>
        <v>536.91061999999999</v>
      </c>
      <c r="D379" s="172">
        <v>0</v>
      </c>
      <c r="E379" s="172">
        <v>0</v>
      </c>
      <c r="F379" s="172">
        <v>0</v>
      </c>
      <c r="G379" s="172">
        <v>0</v>
      </c>
      <c r="H379" s="179">
        <v>536.91061999999999</v>
      </c>
      <c r="I379" s="173">
        <v>0</v>
      </c>
      <c r="J379" s="172">
        <f>O379</f>
        <v>536.91061999999999</v>
      </c>
      <c r="K379" s="172">
        <v>0</v>
      </c>
      <c r="L379" s="172">
        <v>0</v>
      </c>
      <c r="M379" s="172">
        <v>0</v>
      </c>
      <c r="N379" s="172">
        <v>0</v>
      </c>
      <c r="O379" s="172">
        <v>536.91061999999999</v>
      </c>
      <c r="P379" s="173">
        <v>0</v>
      </c>
      <c r="Q379" s="86"/>
    </row>
    <row r="380" spans="1:17" ht="19.5">
      <c r="A380" s="86"/>
      <c r="B380" s="174" t="s">
        <v>320</v>
      </c>
      <c r="C380" s="175">
        <f>E380+H380</f>
        <v>209.03500000000003</v>
      </c>
      <c r="D380" s="175">
        <v>0</v>
      </c>
      <c r="E380" s="175">
        <v>0</v>
      </c>
      <c r="F380" s="175">
        <v>0</v>
      </c>
      <c r="G380" s="175">
        <v>0</v>
      </c>
      <c r="H380" s="175">
        <f>H382+H383</f>
        <v>209.03500000000003</v>
      </c>
      <c r="I380" s="176">
        <v>0</v>
      </c>
      <c r="J380" s="175">
        <v>0</v>
      </c>
      <c r="K380" s="175">
        <v>0</v>
      </c>
      <c r="L380" s="175">
        <v>0</v>
      </c>
      <c r="M380" s="175">
        <v>0</v>
      </c>
      <c r="N380" s="175">
        <v>0</v>
      </c>
      <c r="O380" s="175">
        <v>0</v>
      </c>
      <c r="P380" s="176">
        <v>0</v>
      </c>
      <c r="Q380" s="86"/>
    </row>
    <row r="381" spans="1:17" ht="19.5">
      <c r="A381" s="86"/>
      <c r="B381" s="180" t="s">
        <v>316</v>
      </c>
      <c r="C381" s="172"/>
      <c r="D381" s="172"/>
      <c r="E381" s="172"/>
      <c r="F381" s="172"/>
      <c r="G381" s="172"/>
      <c r="H381" s="179"/>
      <c r="I381" s="178"/>
      <c r="J381" s="86"/>
      <c r="K381" s="86"/>
      <c r="L381" s="86"/>
      <c r="M381" s="86"/>
      <c r="N381" s="86"/>
      <c r="O381" s="86"/>
      <c r="P381" s="178"/>
      <c r="Q381" s="86"/>
    </row>
    <row r="382" spans="1:17" ht="19.5">
      <c r="A382" s="86"/>
      <c r="B382" s="180" t="s">
        <v>317</v>
      </c>
      <c r="C382" s="172">
        <f>E382+H382</f>
        <v>72.831000000000003</v>
      </c>
      <c r="D382" s="172">
        <v>0</v>
      </c>
      <c r="E382" s="172">
        <f>E384+E385</f>
        <v>0</v>
      </c>
      <c r="F382" s="172">
        <v>0</v>
      </c>
      <c r="G382" s="172">
        <v>0</v>
      </c>
      <c r="H382" s="179">
        <v>72.831000000000003</v>
      </c>
      <c r="I382" s="173">
        <v>0</v>
      </c>
      <c r="J382" s="172">
        <v>0</v>
      </c>
      <c r="K382" s="172">
        <v>0</v>
      </c>
      <c r="L382" s="172">
        <v>0</v>
      </c>
      <c r="M382" s="172">
        <v>0</v>
      </c>
      <c r="N382" s="172">
        <v>0</v>
      </c>
      <c r="O382" s="172">
        <v>0</v>
      </c>
      <c r="P382" s="173">
        <v>0</v>
      </c>
      <c r="Q382" s="86"/>
    </row>
    <row r="383" spans="1:17" ht="19.5">
      <c r="A383" s="86"/>
      <c r="B383" s="180" t="s">
        <v>318</v>
      </c>
      <c r="C383" s="172">
        <f>E383+H383</f>
        <v>136.20400000000001</v>
      </c>
      <c r="D383" s="172">
        <v>0</v>
      </c>
      <c r="E383" s="172">
        <f>E385+E386</f>
        <v>0</v>
      </c>
      <c r="F383" s="172">
        <v>0</v>
      </c>
      <c r="G383" s="172">
        <v>0</v>
      </c>
      <c r="H383" s="179">
        <v>136.20400000000001</v>
      </c>
      <c r="I383" s="173">
        <v>0</v>
      </c>
      <c r="J383" s="172">
        <v>0</v>
      </c>
      <c r="K383" s="172">
        <v>0</v>
      </c>
      <c r="L383" s="172">
        <v>0</v>
      </c>
      <c r="M383" s="172">
        <v>0</v>
      </c>
      <c r="N383" s="172">
        <v>0</v>
      </c>
      <c r="O383" s="172">
        <v>0</v>
      </c>
      <c r="P383" s="173">
        <v>0</v>
      </c>
      <c r="Q383" s="86"/>
    </row>
    <row r="384" spans="1:17" ht="19.5">
      <c r="A384" s="86"/>
      <c r="B384" s="174" t="s">
        <v>321</v>
      </c>
      <c r="C384" s="175">
        <f>E384+H384</f>
        <v>0</v>
      </c>
      <c r="D384" s="175">
        <v>0</v>
      </c>
      <c r="E384" s="175">
        <v>0</v>
      </c>
      <c r="F384" s="175">
        <v>0</v>
      </c>
      <c r="G384" s="175">
        <v>0</v>
      </c>
      <c r="H384" s="175">
        <f>H386+H387</f>
        <v>0</v>
      </c>
      <c r="I384" s="176">
        <v>0</v>
      </c>
      <c r="J384" s="175">
        <v>0</v>
      </c>
      <c r="K384" s="175">
        <v>0</v>
      </c>
      <c r="L384" s="175">
        <v>0</v>
      </c>
      <c r="M384" s="175">
        <v>0</v>
      </c>
      <c r="N384" s="175">
        <v>0</v>
      </c>
      <c r="O384" s="175">
        <v>0</v>
      </c>
      <c r="P384" s="176">
        <v>0</v>
      </c>
      <c r="Q384" s="86"/>
    </row>
    <row r="385" spans="1:17" ht="19.5">
      <c r="A385" s="86"/>
      <c r="B385" s="180" t="s">
        <v>316</v>
      </c>
      <c r="C385" s="172"/>
      <c r="D385" s="172"/>
      <c r="E385" s="172"/>
      <c r="F385" s="172"/>
      <c r="G385" s="172"/>
      <c r="H385" s="172"/>
      <c r="I385" s="178"/>
      <c r="J385" s="86"/>
      <c r="K385" s="86"/>
      <c r="L385" s="86"/>
      <c r="M385" s="86"/>
      <c r="N385" s="86"/>
      <c r="O385" s="86"/>
      <c r="P385" s="178"/>
      <c r="Q385" s="86"/>
    </row>
    <row r="386" spans="1:17" ht="19.5">
      <c r="A386" s="86"/>
      <c r="B386" s="180" t="s">
        <v>317</v>
      </c>
      <c r="C386" s="172">
        <f>E386+H386</f>
        <v>0</v>
      </c>
      <c r="D386" s="172">
        <v>0</v>
      </c>
      <c r="E386" s="172">
        <f>E388+E389</f>
        <v>0</v>
      </c>
      <c r="F386" s="172">
        <v>0</v>
      </c>
      <c r="G386" s="172">
        <v>0</v>
      </c>
      <c r="H386" s="172">
        <v>0</v>
      </c>
      <c r="I386" s="173">
        <v>0</v>
      </c>
      <c r="J386" s="172">
        <v>0</v>
      </c>
      <c r="K386" s="172">
        <v>0</v>
      </c>
      <c r="L386" s="172">
        <v>0</v>
      </c>
      <c r="M386" s="172">
        <v>0</v>
      </c>
      <c r="N386" s="172">
        <v>0</v>
      </c>
      <c r="O386" s="172">
        <v>0</v>
      </c>
      <c r="P386" s="173">
        <v>0</v>
      </c>
      <c r="Q386" s="86"/>
    </row>
    <row r="387" spans="1:17" ht="19.5">
      <c r="A387" s="86"/>
      <c r="B387" s="180" t="s">
        <v>318</v>
      </c>
      <c r="C387" s="172">
        <f>E387+H387</f>
        <v>0</v>
      </c>
      <c r="D387" s="172">
        <v>0</v>
      </c>
      <c r="E387" s="172">
        <f>E389+E390</f>
        <v>0</v>
      </c>
      <c r="F387" s="172">
        <v>0</v>
      </c>
      <c r="G387" s="172">
        <v>0</v>
      </c>
      <c r="H387" s="172">
        <v>0</v>
      </c>
      <c r="I387" s="173">
        <v>0</v>
      </c>
      <c r="J387" s="172">
        <v>0</v>
      </c>
      <c r="K387" s="172">
        <v>0</v>
      </c>
      <c r="L387" s="172">
        <v>0</v>
      </c>
      <c r="M387" s="172">
        <v>0</v>
      </c>
      <c r="N387" s="172">
        <v>0</v>
      </c>
      <c r="O387" s="172">
        <v>0</v>
      </c>
      <c r="P387" s="173">
        <v>0</v>
      </c>
      <c r="Q387" s="86"/>
    </row>
    <row r="388" spans="1:17" ht="19.5">
      <c r="A388" s="86"/>
      <c r="B388" s="174" t="s">
        <v>322</v>
      </c>
      <c r="C388" s="175">
        <f>C390+C391</f>
        <v>0</v>
      </c>
      <c r="D388" s="175">
        <f>D390+D391</f>
        <v>0</v>
      </c>
      <c r="E388" s="175">
        <f>E390+E391</f>
        <v>0</v>
      </c>
      <c r="F388" s="175">
        <f>F390+F391</f>
        <v>0</v>
      </c>
      <c r="G388" s="175">
        <f>G390+G391</f>
        <v>0</v>
      </c>
      <c r="H388" s="175">
        <f>H390+H391</f>
        <v>0</v>
      </c>
      <c r="I388" s="176">
        <v>0</v>
      </c>
      <c r="J388" s="175">
        <v>0</v>
      </c>
      <c r="K388" s="175">
        <v>0</v>
      </c>
      <c r="L388" s="175">
        <v>0</v>
      </c>
      <c r="M388" s="175">
        <v>0</v>
      </c>
      <c r="N388" s="175">
        <v>0</v>
      </c>
      <c r="O388" s="175">
        <v>0</v>
      </c>
      <c r="P388" s="176">
        <v>0</v>
      </c>
      <c r="Q388" s="86"/>
    </row>
    <row r="389" spans="1:17" ht="19.5">
      <c r="A389" s="86"/>
      <c r="B389" s="180" t="s">
        <v>316</v>
      </c>
      <c r="C389" s="172"/>
      <c r="D389" s="172"/>
      <c r="E389" s="172"/>
      <c r="F389" s="172"/>
      <c r="G389" s="172"/>
      <c r="H389" s="179"/>
      <c r="I389" s="178"/>
      <c r="J389" s="86"/>
      <c r="K389" s="86"/>
      <c r="L389" s="86"/>
      <c r="M389" s="86"/>
      <c r="N389" s="86"/>
      <c r="O389" s="86"/>
      <c r="P389" s="178"/>
      <c r="Q389" s="86"/>
    </row>
    <row r="390" spans="1:17" ht="19.5">
      <c r="A390" s="86"/>
      <c r="B390" s="180" t="s">
        <v>317</v>
      </c>
      <c r="C390" s="172">
        <f>E390+H390</f>
        <v>0</v>
      </c>
      <c r="D390" s="172">
        <v>0</v>
      </c>
      <c r="E390" s="172">
        <f>E392+E396</f>
        <v>0</v>
      </c>
      <c r="F390" s="172">
        <v>0</v>
      </c>
      <c r="G390" s="172">
        <v>0</v>
      </c>
      <c r="H390" s="179">
        <v>0</v>
      </c>
      <c r="I390" s="173">
        <v>0</v>
      </c>
      <c r="J390" s="172">
        <v>0</v>
      </c>
      <c r="K390" s="172">
        <v>0</v>
      </c>
      <c r="L390" s="172">
        <v>0</v>
      </c>
      <c r="M390" s="172">
        <v>0</v>
      </c>
      <c r="N390" s="172">
        <v>0</v>
      </c>
      <c r="O390" s="172">
        <v>0</v>
      </c>
      <c r="P390" s="173">
        <v>0</v>
      </c>
      <c r="Q390" s="86"/>
    </row>
    <row r="391" spans="1:17" ht="19.5">
      <c r="A391" s="86"/>
      <c r="B391" s="180" t="s">
        <v>318</v>
      </c>
      <c r="C391" s="172">
        <f>H391</f>
        <v>0</v>
      </c>
      <c r="D391" s="172">
        <v>0</v>
      </c>
      <c r="E391" s="172">
        <v>0</v>
      </c>
      <c r="F391" s="172">
        <v>0</v>
      </c>
      <c r="G391" s="172">
        <v>0</v>
      </c>
      <c r="H391" s="179">
        <v>0</v>
      </c>
      <c r="I391" s="173">
        <v>0</v>
      </c>
      <c r="J391" s="172">
        <v>0</v>
      </c>
      <c r="K391" s="172">
        <v>0</v>
      </c>
      <c r="L391" s="172">
        <v>0</v>
      </c>
      <c r="M391" s="172">
        <v>0</v>
      </c>
      <c r="N391" s="172">
        <v>0</v>
      </c>
      <c r="O391" s="172">
        <v>0</v>
      </c>
      <c r="P391" s="173">
        <v>0</v>
      </c>
      <c r="Q391" s="86"/>
    </row>
    <row r="392" spans="1:17" ht="19.5">
      <c r="A392" s="86"/>
      <c r="B392" s="174" t="s">
        <v>323</v>
      </c>
      <c r="C392" s="175">
        <f>C394+C395</f>
        <v>0</v>
      </c>
      <c r="D392" s="175">
        <v>0</v>
      </c>
      <c r="E392" s="175">
        <v>0</v>
      </c>
      <c r="F392" s="175">
        <v>0</v>
      </c>
      <c r="G392" s="175">
        <v>0</v>
      </c>
      <c r="H392" s="175">
        <f>H394+H395</f>
        <v>0</v>
      </c>
      <c r="I392" s="176">
        <v>0</v>
      </c>
      <c r="J392" s="175">
        <v>0</v>
      </c>
      <c r="K392" s="175">
        <v>0</v>
      </c>
      <c r="L392" s="175">
        <v>0</v>
      </c>
      <c r="M392" s="175">
        <v>0</v>
      </c>
      <c r="N392" s="175">
        <v>0</v>
      </c>
      <c r="O392" s="175">
        <v>0</v>
      </c>
      <c r="P392" s="176">
        <v>0</v>
      </c>
      <c r="Q392" s="86"/>
    </row>
    <row r="393" spans="1:17" ht="19.5">
      <c r="A393" s="86"/>
      <c r="B393" s="180" t="s">
        <v>316</v>
      </c>
      <c r="C393" s="137"/>
      <c r="D393" s="179"/>
      <c r="E393" s="179"/>
      <c r="F393" s="179"/>
      <c r="G393" s="179"/>
      <c r="H393" s="179"/>
      <c r="I393" s="86"/>
      <c r="J393" s="86"/>
      <c r="K393" s="86"/>
      <c r="L393" s="86"/>
      <c r="M393" s="86"/>
      <c r="N393" s="86"/>
      <c r="O393" s="86"/>
      <c r="P393" s="86"/>
      <c r="Q393" s="86"/>
    </row>
    <row r="394" spans="1:17" ht="19.5">
      <c r="A394" s="86"/>
      <c r="B394" s="180" t="s">
        <v>317</v>
      </c>
      <c r="C394" s="137">
        <f>H394</f>
        <v>0</v>
      </c>
      <c r="D394" s="172">
        <v>0</v>
      </c>
      <c r="E394" s="179">
        <v>0</v>
      </c>
      <c r="F394" s="172">
        <v>0</v>
      </c>
      <c r="G394" s="172">
        <v>0</v>
      </c>
      <c r="H394" s="179">
        <v>0</v>
      </c>
      <c r="I394" s="172">
        <v>0</v>
      </c>
      <c r="J394" s="172">
        <v>0</v>
      </c>
      <c r="K394" s="172">
        <v>0</v>
      </c>
      <c r="L394" s="172">
        <v>0</v>
      </c>
      <c r="M394" s="172">
        <v>0</v>
      </c>
      <c r="N394" s="172">
        <v>0</v>
      </c>
      <c r="O394" s="172">
        <v>0</v>
      </c>
      <c r="P394" s="172">
        <v>0</v>
      </c>
      <c r="Q394" s="86"/>
    </row>
    <row r="395" spans="1:17" ht="19.5">
      <c r="A395" s="86"/>
      <c r="B395" s="180" t="s">
        <v>318</v>
      </c>
      <c r="C395" s="137">
        <f>H395</f>
        <v>0</v>
      </c>
      <c r="D395" s="172">
        <v>0</v>
      </c>
      <c r="E395" s="179">
        <v>0</v>
      </c>
      <c r="F395" s="172">
        <v>0</v>
      </c>
      <c r="G395" s="172">
        <v>0</v>
      </c>
      <c r="H395" s="179">
        <v>0</v>
      </c>
      <c r="I395" s="172">
        <v>0</v>
      </c>
      <c r="J395" s="172">
        <v>0</v>
      </c>
      <c r="K395" s="172">
        <v>0</v>
      </c>
      <c r="L395" s="172">
        <v>0</v>
      </c>
      <c r="M395" s="172">
        <v>0</v>
      </c>
      <c r="N395" s="172">
        <v>0</v>
      </c>
      <c r="O395" s="172">
        <v>0</v>
      </c>
      <c r="P395" s="172">
        <v>0</v>
      </c>
      <c r="Q395" s="86"/>
    </row>
    <row r="396" spans="1:17" ht="19.5">
      <c r="A396" s="86"/>
      <c r="B396" s="174" t="s">
        <v>324</v>
      </c>
      <c r="C396" s="175">
        <f>H396</f>
        <v>0</v>
      </c>
      <c r="D396" s="175">
        <v>0</v>
      </c>
      <c r="E396" s="175">
        <v>0</v>
      </c>
      <c r="F396" s="175">
        <v>0</v>
      </c>
      <c r="G396" s="175">
        <v>0</v>
      </c>
      <c r="H396" s="175">
        <f>H398+H399</f>
        <v>0</v>
      </c>
      <c r="I396" s="175">
        <v>0</v>
      </c>
      <c r="J396" s="175">
        <v>0</v>
      </c>
      <c r="K396" s="175">
        <v>0</v>
      </c>
      <c r="L396" s="175">
        <v>0</v>
      </c>
      <c r="M396" s="175">
        <v>0</v>
      </c>
      <c r="N396" s="175">
        <v>0</v>
      </c>
      <c r="O396" s="175">
        <v>0</v>
      </c>
      <c r="P396" s="175">
        <v>0</v>
      </c>
      <c r="Q396" s="86"/>
    </row>
    <row r="397" spans="1:17" ht="19.5">
      <c r="A397" s="86"/>
      <c r="B397" s="180" t="s">
        <v>316</v>
      </c>
      <c r="C397" s="137"/>
      <c r="D397" s="172"/>
      <c r="E397" s="172"/>
      <c r="F397" s="172"/>
      <c r="G397" s="172"/>
      <c r="H397" s="172"/>
      <c r="I397" s="86"/>
      <c r="J397" s="86"/>
      <c r="K397" s="86"/>
      <c r="L397" s="86"/>
      <c r="M397" s="86"/>
      <c r="N397" s="86"/>
      <c r="O397" s="86"/>
      <c r="P397" s="86"/>
      <c r="Q397" s="86"/>
    </row>
    <row r="398" spans="1:17" ht="19.5">
      <c r="A398" s="86"/>
      <c r="B398" s="180" t="s">
        <v>317</v>
      </c>
      <c r="C398" s="137">
        <f>H398</f>
        <v>0</v>
      </c>
      <c r="D398" s="172">
        <v>0</v>
      </c>
      <c r="E398" s="172">
        <v>0</v>
      </c>
      <c r="F398" s="172">
        <v>0</v>
      </c>
      <c r="G398" s="172">
        <v>0</v>
      </c>
      <c r="H398" s="172">
        <v>0</v>
      </c>
      <c r="I398" s="172">
        <v>0</v>
      </c>
      <c r="J398" s="172">
        <v>0</v>
      </c>
      <c r="K398" s="172">
        <v>0</v>
      </c>
      <c r="L398" s="172">
        <v>0</v>
      </c>
      <c r="M398" s="172">
        <v>0</v>
      </c>
      <c r="N398" s="172">
        <v>0</v>
      </c>
      <c r="O398" s="172">
        <v>0</v>
      </c>
      <c r="P398" s="172">
        <v>0</v>
      </c>
      <c r="Q398" s="86"/>
    </row>
    <row r="399" spans="1:17" ht="19.5">
      <c r="A399" s="86"/>
      <c r="B399" s="180" t="s">
        <v>318</v>
      </c>
      <c r="C399" s="137">
        <f>H399</f>
        <v>0</v>
      </c>
      <c r="D399" s="172">
        <v>0</v>
      </c>
      <c r="E399" s="172">
        <v>0</v>
      </c>
      <c r="F399" s="172">
        <v>0</v>
      </c>
      <c r="G399" s="172">
        <v>0</v>
      </c>
      <c r="H399" s="172">
        <v>0</v>
      </c>
      <c r="I399" s="172">
        <v>0</v>
      </c>
      <c r="J399" s="172">
        <v>0</v>
      </c>
      <c r="K399" s="172">
        <v>0</v>
      </c>
      <c r="L399" s="172">
        <v>0</v>
      </c>
      <c r="M399" s="172">
        <v>0</v>
      </c>
      <c r="N399" s="172">
        <v>0</v>
      </c>
      <c r="O399" s="172">
        <v>0</v>
      </c>
      <c r="P399" s="172">
        <v>0</v>
      </c>
      <c r="Q399" s="86"/>
    </row>
    <row r="400" spans="1:17" ht="19.5">
      <c r="A400" s="86"/>
      <c r="B400" s="174" t="s">
        <v>325</v>
      </c>
      <c r="C400" s="175">
        <f>E400+H400+I400</f>
        <v>1534.6800499999999</v>
      </c>
      <c r="D400" s="175">
        <v>0</v>
      </c>
      <c r="E400" s="175">
        <f>E402+E403</f>
        <v>918.83914000000004</v>
      </c>
      <c r="F400" s="175">
        <f>F402</f>
        <v>817.76683000000003</v>
      </c>
      <c r="G400" s="175">
        <f>G402</f>
        <v>101.07231</v>
      </c>
      <c r="H400" s="175">
        <f>H402+H403</f>
        <v>567.6186899999999</v>
      </c>
      <c r="I400" s="175">
        <f>I402</f>
        <v>48.22222</v>
      </c>
      <c r="J400" s="175">
        <f>J402+J403</f>
        <v>1483.7083899999998</v>
      </c>
      <c r="K400" s="175">
        <v>0</v>
      </c>
      <c r="L400" s="175">
        <f>L402</f>
        <v>870.41107999999997</v>
      </c>
      <c r="M400" s="175">
        <f>M402</f>
        <v>774.66585999999995</v>
      </c>
      <c r="N400" s="175">
        <f>N402</f>
        <v>95.745220000000003</v>
      </c>
      <c r="O400" s="175">
        <f>O402+O403</f>
        <v>565.07508999999993</v>
      </c>
      <c r="P400" s="175">
        <f>P402</f>
        <v>48.22222</v>
      </c>
      <c r="Q400" s="86"/>
    </row>
    <row r="401" spans="1:17" ht="19.5">
      <c r="A401" s="86"/>
      <c r="B401" s="180" t="s">
        <v>316</v>
      </c>
      <c r="C401" s="137"/>
      <c r="D401" s="172"/>
      <c r="E401" s="172"/>
      <c r="F401" s="172"/>
      <c r="G401" s="172"/>
      <c r="H401" s="172"/>
      <c r="I401" s="86"/>
      <c r="J401" s="86"/>
      <c r="K401" s="86"/>
      <c r="L401" s="86"/>
      <c r="M401" s="86"/>
      <c r="N401" s="86"/>
      <c r="O401" s="86"/>
      <c r="P401" s="86"/>
      <c r="Q401" s="86"/>
    </row>
    <row r="402" spans="1:17" ht="19.5">
      <c r="A402" s="86"/>
      <c r="B402" s="180" t="s">
        <v>317</v>
      </c>
      <c r="C402" s="137">
        <f>E402+H402+I402</f>
        <v>1015.41607</v>
      </c>
      <c r="D402" s="172">
        <v>0</v>
      </c>
      <c r="E402" s="172">
        <f>F402+G402</f>
        <v>918.83914000000004</v>
      </c>
      <c r="F402" s="172">
        <v>817.76683000000003</v>
      </c>
      <c r="G402" s="172">
        <v>101.07231</v>
      </c>
      <c r="H402" s="172">
        <v>48.354709999999997</v>
      </c>
      <c r="I402" s="172">
        <v>48.22222</v>
      </c>
      <c r="J402" s="172">
        <f>L402+O402+P402</f>
        <v>964.44440999999995</v>
      </c>
      <c r="K402" s="172">
        <v>0</v>
      </c>
      <c r="L402" s="172">
        <f>M402+N402</f>
        <v>870.41107999999997</v>
      </c>
      <c r="M402" s="172">
        <v>774.66585999999995</v>
      </c>
      <c r="N402" s="172">
        <v>95.745220000000003</v>
      </c>
      <c r="O402" s="172">
        <v>45.811109999999999</v>
      </c>
      <c r="P402" s="172">
        <v>48.22222</v>
      </c>
      <c r="Q402" s="86"/>
    </row>
    <row r="403" spans="1:17" ht="19.5">
      <c r="A403" s="86"/>
      <c r="B403" s="180" t="s">
        <v>318</v>
      </c>
      <c r="C403" s="137">
        <f>H403</f>
        <v>519.26397999999995</v>
      </c>
      <c r="D403" s="172">
        <v>0</v>
      </c>
      <c r="E403" s="172">
        <v>0</v>
      </c>
      <c r="F403" s="172">
        <v>0</v>
      </c>
      <c r="G403" s="172">
        <v>0</v>
      </c>
      <c r="H403" s="172">
        <v>519.26397999999995</v>
      </c>
      <c r="I403" s="172">
        <v>0</v>
      </c>
      <c r="J403" s="172">
        <f>O403</f>
        <v>519.26397999999995</v>
      </c>
      <c r="K403" s="172">
        <v>0</v>
      </c>
      <c r="L403" s="172">
        <v>0</v>
      </c>
      <c r="M403" s="172">
        <v>0</v>
      </c>
      <c r="N403" s="172">
        <v>0</v>
      </c>
      <c r="O403" s="172">
        <v>519.26397999999995</v>
      </c>
      <c r="P403" s="172">
        <v>0</v>
      </c>
      <c r="Q403" s="86"/>
    </row>
    <row r="404" spans="1:17" ht="58.5">
      <c r="A404" s="86"/>
      <c r="B404" s="174" t="s">
        <v>326</v>
      </c>
      <c r="C404" s="175">
        <f>H404</f>
        <v>15.3</v>
      </c>
      <c r="D404" s="175">
        <v>0</v>
      </c>
      <c r="E404" s="175">
        <v>0</v>
      </c>
      <c r="F404" s="175">
        <v>0</v>
      </c>
      <c r="G404" s="175">
        <v>0</v>
      </c>
      <c r="H404" s="175">
        <v>15.3</v>
      </c>
      <c r="I404" s="175">
        <v>0</v>
      </c>
      <c r="J404" s="175">
        <f>O404</f>
        <v>15.3</v>
      </c>
      <c r="K404" s="175">
        <v>0</v>
      </c>
      <c r="L404" s="175">
        <v>0</v>
      </c>
      <c r="M404" s="175">
        <v>0</v>
      </c>
      <c r="N404" s="175">
        <v>0</v>
      </c>
      <c r="O404" s="175">
        <v>15.3</v>
      </c>
      <c r="P404" s="175">
        <v>0</v>
      </c>
      <c r="Q404" s="86"/>
    </row>
    <row r="405" spans="1:17" ht="39">
      <c r="A405" s="86"/>
      <c r="B405" s="159" t="s">
        <v>327</v>
      </c>
      <c r="C405" s="181">
        <f>C407+C408+C409+C410</f>
        <v>3809.5646100000004</v>
      </c>
      <c r="D405" s="181">
        <f t="shared" ref="D405:P405" si="28">D407+D408+D409+D410</f>
        <v>0</v>
      </c>
      <c r="E405" s="181">
        <f t="shared" si="28"/>
        <v>0</v>
      </c>
      <c r="F405" s="181">
        <v>0</v>
      </c>
      <c r="G405" s="181">
        <f t="shared" si="28"/>
        <v>0</v>
      </c>
      <c r="H405" s="181">
        <f>H407+H408+H409+H410</f>
        <v>3809.5646100000004</v>
      </c>
      <c r="I405" s="181">
        <f t="shared" si="28"/>
        <v>0</v>
      </c>
      <c r="J405" s="181">
        <f>J407+J408+J409+J410</f>
        <v>3809.5646100000004</v>
      </c>
      <c r="K405" s="181">
        <f t="shared" si="28"/>
        <v>0</v>
      </c>
      <c r="L405" s="181">
        <f t="shared" si="28"/>
        <v>0</v>
      </c>
      <c r="M405" s="181">
        <f t="shared" si="28"/>
        <v>0</v>
      </c>
      <c r="N405" s="181">
        <f t="shared" si="28"/>
        <v>0</v>
      </c>
      <c r="O405" s="181">
        <f>O407+O408+O409+O410</f>
        <v>3809.5646100000004</v>
      </c>
      <c r="P405" s="181">
        <f t="shared" si="28"/>
        <v>0</v>
      </c>
      <c r="Q405" s="86"/>
    </row>
    <row r="406" spans="1:17" ht="19.5">
      <c r="A406" s="86"/>
      <c r="B406" s="374" t="s">
        <v>328</v>
      </c>
      <c r="C406" s="374"/>
      <c r="D406" s="374"/>
      <c r="E406" s="374"/>
      <c r="F406" s="374"/>
      <c r="G406" s="374"/>
      <c r="H406" s="374"/>
      <c r="I406" s="170"/>
      <c r="J406" s="86"/>
      <c r="K406" s="86"/>
      <c r="L406" s="86"/>
      <c r="M406" s="86"/>
      <c r="N406" s="86"/>
      <c r="O406" s="86"/>
      <c r="P406" s="86"/>
      <c r="Q406" s="86"/>
    </row>
    <row r="407" spans="1:17" ht="43.5" customHeight="1">
      <c r="A407" s="86"/>
      <c r="B407" s="171" t="s">
        <v>329</v>
      </c>
      <c r="C407" s="172">
        <f>H407</f>
        <v>0</v>
      </c>
      <c r="D407" s="172">
        <v>0</v>
      </c>
      <c r="E407" s="172">
        <v>0</v>
      </c>
      <c r="F407" s="172">
        <v>0</v>
      </c>
      <c r="G407" s="148">
        <v>0</v>
      </c>
      <c r="H407" s="172">
        <v>0</v>
      </c>
      <c r="I407" s="172">
        <v>0</v>
      </c>
      <c r="J407" s="137">
        <v>0</v>
      </c>
      <c r="K407" s="137">
        <v>0</v>
      </c>
      <c r="L407" s="137">
        <v>0</v>
      </c>
      <c r="M407" s="137">
        <v>0</v>
      </c>
      <c r="N407" s="137">
        <v>0</v>
      </c>
      <c r="O407" s="137">
        <v>0</v>
      </c>
      <c r="P407" s="137">
        <v>0</v>
      </c>
      <c r="Q407" s="86"/>
    </row>
    <row r="408" spans="1:17" ht="92.25" customHeight="1">
      <c r="A408" s="86"/>
      <c r="B408" s="182" t="s">
        <v>330</v>
      </c>
      <c r="C408" s="137">
        <f>H408</f>
        <v>392.20377000000002</v>
      </c>
      <c r="D408" s="137">
        <v>0</v>
      </c>
      <c r="E408" s="137">
        <v>0</v>
      </c>
      <c r="F408" s="137">
        <v>0</v>
      </c>
      <c r="G408" s="148">
        <v>0</v>
      </c>
      <c r="H408" s="137">
        <v>392.20377000000002</v>
      </c>
      <c r="I408" s="137">
        <v>0</v>
      </c>
      <c r="J408" s="137">
        <f>O408</f>
        <v>392.20377000000002</v>
      </c>
      <c r="K408" s="137">
        <v>0</v>
      </c>
      <c r="L408" s="137">
        <v>0</v>
      </c>
      <c r="M408" s="137">
        <v>0</v>
      </c>
      <c r="N408" s="148">
        <v>0</v>
      </c>
      <c r="O408" s="137">
        <v>392.20377000000002</v>
      </c>
      <c r="P408" s="137">
        <v>0</v>
      </c>
      <c r="Q408" s="86"/>
    </row>
    <row r="409" spans="1:17" ht="69" customHeight="1">
      <c r="A409" s="86"/>
      <c r="B409" s="183" t="s">
        <v>331</v>
      </c>
      <c r="C409" s="137">
        <f>H409</f>
        <v>2959.3819600000002</v>
      </c>
      <c r="D409" s="137">
        <v>0</v>
      </c>
      <c r="E409" s="137">
        <v>0</v>
      </c>
      <c r="F409" s="137">
        <v>0</v>
      </c>
      <c r="G409" s="148">
        <v>0</v>
      </c>
      <c r="H409" s="137">
        <v>2959.3819600000002</v>
      </c>
      <c r="I409" s="137">
        <v>0</v>
      </c>
      <c r="J409" s="137">
        <f>O409</f>
        <v>2959.3819600000002</v>
      </c>
      <c r="K409" s="137">
        <v>0</v>
      </c>
      <c r="L409" s="137">
        <v>0</v>
      </c>
      <c r="M409" s="137">
        <v>0</v>
      </c>
      <c r="N409" s="148">
        <v>0</v>
      </c>
      <c r="O409" s="137">
        <v>2959.3819600000002</v>
      </c>
      <c r="P409" s="137">
        <v>0</v>
      </c>
      <c r="Q409" s="86"/>
    </row>
    <row r="410" spans="1:17" ht="19.5">
      <c r="A410" s="86"/>
      <c r="B410" s="135" t="s">
        <v>332</v>
      </c>
      <c r="C410" s="137">
        <f>H410</f>
        <v>457.97888</v>
      </c>
      <c r="D410" s="137">
        <v>0</v>
      </c>
      <c r="E410" s="137">
        <v>0</v>
      </c>
      <c r="F410" s="137">
        <v>0</v>
      </c>
      <c r="G410" s="172">
        <v>0</v>
      </c>
      <c r="H410" s="137">
        <v>457.97888</v>
      </c>
      <c r="I410" s="137">
        <v>0</v>
      </c>
      <c r="J410" s="137">
        <f>O410</f>
        <v>457.97888</v>
      </c>
      <c r="K410" s="137">
        <v>0</v>
      </c>
      <c r="L410" s="137">
        <v>0</v>
      </c>
      <c r="M410" s="137">
        <v>0</v>
      </c>
      <c r="N410" s="172">
        <v>0</v>
      </c>
      <c r="O410" s="137">
        <v>457.97888</v>
      </c>
      <c r="P410" s="137">
        <v>0</v>
      </c>
      <c r="Q410" s="86"/>
    </row>
    <row r="411" spans="1:17" ht="19.5">
      <c r="A411" s="378" t="s">
        <v>156</v>
      </c>
      <c r="B411" s="380"/>
      <c r="C411" s="184">
        <f>C405+C369+C364+C360+C335+C328</f>
        <v>68862.027310000005</v>
      </c>
      <c r="D411" s="184">
        <f t="shared" ref="D411:P411" si="29">D405+D369+D364+D360+D335+D328</f>
        <v>120.6</v>
      </c>
      <c r="E411" s="184">
        <f t="shared" si="29"/>
        <v>6931.5812000000005</v>
      </c>
      <c r="F411" s="184">
        <f t="shared" si="29"/>
        <v>3497.0363899999998</v>
      </c>
      <c r="G411" s="184">
        <f t="shared" si="29"/>
        <v>3434.5448099999999</v>
      </c>
      <c r="H411" s="184">
        <f t="shared" si="29"/>
        <v>61645.353859999996</v>
      </c>
      <c r="I411" s="184">
        <f t="shared" si="29"/>
        <v>164.49225000000001</v>
      </c>
      <c r="J411" s="184">
        <f t="shared" si="29"/>
        <v>68308.630789999996</v>
      </c>
      <c r="K411" s="184">
        <f t="shared" si="29"/>
        <v>0</v>
      </c>
      <c r="L411" s="184">
        <f t="shared" si="29"/>
        <v>6766.7266099999997</v>
      </c>
      <c r="M411" s="184">
        <f t="shared" si="29"/>
        <v>3350.3157999999999</v>
      </c>
      <c r="N411" s="184">
        <f t="shared" si="29"/>
        <v>3416.4108099999999</v>
      </c>
      <c r="O411" s="184">
        <f t="shared" si="29"/>
        <v>61377.411930000002</v>
      </c>
      <c r="P411" s="184">
        <f t="shared" si="29"/>
        <v>164.49225000000001</v>
      </c>
      <c r="Q411" s="86"/>
    </row>
    <row r="412" spans="1:17" s="1" customFormat="1" ht="19.5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</row>
    <row r="413" spans="1:17" s="1" customFormat="1" ht="38.65" customHeight="1">
      <c r="A413" s="88" t="s">
        <v>333</v>
      </c>
      <c r="B413" s="360" t="s">
        <v>798</v>
      </c>
      <c r="C413" s="361"/>
      <c r="D413" s="361"/>
      <c r="E413" s="361"/>
      <c r="F413" s="361"/>
      <c r="G413" s="361"/>
      <c r="H413" s="361"/>
      <c r="I413" s="361"/>
      <c r="J413" s="361"/>
      <c r="K413" s="361"/>
      <c r="L413" s="361"/>
      <c r="M413" s="361"/>
      <c r="N413" s="361"/>
      <c r="O413" s="361"/>
      <c r="P413" s="362"/>
      <c r="Q413" s="86"/>
    </row>
    <row r="414" spans="1:17" s="1" customFormat="1" ht="102" customHeight="1">
      <c r="A414" s="86"/>
      <c r="B414" s="69" t="s">
        <v>334</v>
      </c>
      <c r="C414" s="65">
        <f>32-13.373</f>
        <v>18.627000000000002</v>
      </c>
      <c r="D414" s="65">
        <v>0</v>
      </c>
      <c r="E414" s="65">
        <v>0</v>
      </c>
      <c r="F414" s="65">
        <v>0</v>
      </c>
      <c r="G414" s="65">
        <v>0</v>
      </c>
      <c r="H414" s="65">
        <f>32-13.373</f>
        <v>18.627000000000002</v>
      </c>
      <c r="I414" s="65">
        <v>0</v>
      </c>
      <c r="J414" s="65">
        <v>0</v>
      </c>
      <c r="K414" s="65">
        <v>0</v>
      </c>
      <c r="L414" s="65">
        <v>0</v>
      </c>
      <c r="M414" s="65">
        <v>0</v>
      </c>
      <c r="N414" s="65">
        <v>0</v>
      </c>
      <c r="O414" s="65">
        <v>0</v>
      </c>
      <c r="P414" s="65">
        <v>0</v>
      </c>
      <c r="Q414" s="65"/>
    </row>
    <row r="415" spans="1:17" ht="89.25" customHeight="1">
      <c r="A415" s="86"/>
      <c r="B415" s="69" t="s">
        <v>335</v>
      </c>
      <c r="C415" s="185">
        <f>45+50+13.373</f>
        <v>108.373</v>
      </c>
      <c r="D415" s="65">
        <v>0</v>
      </c>
      <c r="E415" s="65">
        <v>0</v>
      </c>
      <c r="F415" s="65">
        <v>0</v>
      </c>
      <c r="G415" s="65">
        <v>0</v>
      </c>
      <c r="H415" s="185">
        <f>45+50+13.373</f>
        <v>108.373</v>
      </c>
      <c r="I415" s="65">
        <v>0</v>
      </c>
      <c r="J415" s="65">
        <v>108.373</v>
      </c>
      <c r="K415" s="65">
        <v>0</v>
      </c>
      <c r="L415" s="65">
        <v>0</v>
      </c>
      <c r="M415" s="65">
        <v>0</v>
      </c>
      <c r="N415" s="65">
        <v>0</v>
      </c>
      <c r="O415" s="65">
        <v>108.373</v>
      </c>
      <c r="P415" s="65">
        <v>0</v>
      </c>
      <c r="Q415" s="69" t="s">
        <v>336</v>
      </c>
    </row>
    <row r="416" spans="1:17" s="1" customFormat="1" ht="88.5" customHeight="1">
      <c r="A416" s="178"/>
      <c r="B416" s="186" t="s">
        <v>799</v>
      </c>
      <c r="C416" s="185">
        <v>2395.1</v>
      </c>
      <c r="D416" s="65">
        <v>0</v>
      </c>
      <c r="E416" s="65">
        <v>0</v>
      </c>
      <c r="F416" s="65">
        <v>0</v>
      </c>
      <c r="G416" s="65">
        <v>0</v>
      </c>
      <c r="H416" s="185">
        <v>2395.1</v>
      </c>
      <c r="I416" s="65">
        <v>0</v>
      </c>
      <c r="J416" s="185">
        <v>2395.1</v>
      </c>
      <c r="K416" s="65">
        <v>0</v>
      </c>
      <c r="L416" s="65">
        <v>0</v>
      </c>
      <c r="M416" s="65">
        <v>0</v>
      </c>
      <c r="N416" s="65">
        <v>0</v>
      </c>
      <c r="O416" s="185">
        <v>2395.1</v>
      </c>
      <c r="P416" s="65">
        <v>0</v>
      </c>
      <c r="Q416" s="65"/>
    </row>
    <row r="417" spans="1:17" ht="19.5">
      <c r="A417" s="378" t="s">
        <v>156</v>
      </c>
      <c r="B417" s="380"/>
      <c r="C417" s="120">
        <f>C414+C415+C416</f>
        <v>2522.1</v>
      </c>
      <c r="D417" s="120">
        <f t="shared" ref="D417:P417" si="30">D414+D415+D416</f>
        <v>0</v>
      </c>
      <c r="E417" s="120">
        <f t="shared" si="30"/>
        <v>0</v>
      </c>
      <c r="F417" s="120">
        <f t="shared" si="30"/>
        <v>0</v>
      </c>
      <c r="G417" s="120">
        <f t="shared" si="30"/>
        <v>0</v>
      </c>
      <c r="H417" s="120">
        <f t="shared" si="30"/>
        <v>2522.1</v>
      </c>
      <c r="I417" s="120">
        <f t="shared" si="30"/>
        <v>0</v>
      </c>
      <c r="J417" s="120">
        <f t="shared" si="30"/>
        <v>2503.473</v>
      </c>
      <c r="K417" s="120">
        <f t="shared" si="30"/>
        <v>0</v>
      </c>
      <c r="L417" s="120">
        <f t="shared" si="30"/>
        <v>0</v>
      </c>
      <c r="M417" s="120">
        <f t="shared" si="30"/>
        <v>0</v>
      </c>
      <c r="N417" s="120">
        <f t="shared" si="30"/>
        <v>0</v>
      </c>
      <c r="O417" s="120">
        <f t="shared" si="30"/>
        <v>2503.473</v>
      </c>
      <c r="P417" s="120">
        <f t="shared" si="30"/>
        <v>0</v>
      </c>
      <c r="Q417" s="86"/>
    </row>
    <row r="418" spans="1:17" ht="19.5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</row>
    <row r="419" spans="1:17" ht="43.9" customHeight="1">
      <c r="A419" s="74" t="s">
        <v>337</v>
      </c>
      <c r="B419" s="360" t="s">
        <v>801</v>
      </c>
      <c r="C419" s="361"/>
      <c r="D419" s="361"/>
      <c r="E419" s="361"/>
      <c r="F419" s="361"/>
      <c r="G419" s="361"/>
      <c r="H419" s="361"/>
      <c r="I419" s="361"/>
      <c r="J419" s="361"/>
      <c r="K419" s="361"/>
      <c r="L419" s="361"/>
      <c r="M419" s="361"/>
      <c r="N419" s="361"/>
      <c r="O419" s="361"/>
      <c r="P419" s="362"/>
      <c r="Q419" s="54"/>
    </row>
    <row r="420" spans="1:17" ht="72.95" customHeight="1">
      <c r="A420" s="54"/>
      <c r="B420" s="165" t="s">
        <v>800</v>
      </c>
      <c r="C420" s="206"/>
      <c r="D420" s="206"/>
      <c r="E420" s="206"/>
      <c r="F420" s="206"/>
      <c r="G420" s="206"/>
      <c r="H420" s="206"/>
      <c r="I420" s="206"/>
      <c r="J420" s="206"/>
      <c r="K420" s="206"/>
      <c r="L420" s="206"/>
      <c r="M420" s="206"/>
      <c r="N420" s="206"/>
      <c r="O420" s="206"/>
      <c r="P420" s="206"/>
      <c r="Q420" s="54"/>
    </row>
    <row r="421" spans="1:17" ht="192" customHeight="1">
      <c r="A421" s="61" t="s">
        <v>421</v>
      </c>
      <c r="B421" s="65" t="s">
        <v>338</v>
      </c>
      <c r="C421" s="206">
        <v>0</v>
      </c>
      <c r="D421" s="206">
        <v>0</v>
      </c>
      <c r="E421" s="206">
        <v>0</v>
      </c>
      <c r="F421" s="206">
        <v>0</v>
      </c>
      <c r="G421" s="206">
        <v>0</v>
      </c>
      <c r="H421" s="206">
        <v>0</v>
      </c>
      <c r="I421" s="206">
        <v>0</v>
      </c>
      <c r="J421" s="206">
        <f>K421+P421</f>
        <v>0</v>
      </c>
      <c r="K421" s="206">
        <f>L421+O421</f>
        <v>0</v>
      </c>
      <c r="L421" s="206">
        <f>M421+N421</f>
        <v>0</v>
      </c>
      <c r="M421" s="206">
        <v>0</v>
      </c>
      <c r="N421" s="206">
        <v>0</v>
      </c>
      <c r="O421" s="206">
        <v>0</v>
      </c>
      <c r="P421" s="206">
        <v>0</v>
      </c>
      <c r="Q421" s="188" t="s">
        <v>339</v>
      </c>
    </row>
    <row r="422" spans="1:17" ht="384" customHeight="1">
      <c r="A422" s="54" t="s">
        <v>402</v>
      </c>
      <c r="B422" s="189" t="s">
        <v>340</v>
      </c>
      <c r="C422" s="206">
        <f>D422+E422+H422+I422</f>
        <v>394.40003000000002</v>
      </c>
      <c r="D422" s="206">
        <v>0</v>
      </c>
      <c r="E422" s="206">
        <f t="shared" ref="E422:E427" si="31">F422+G422</f>
        <v>0</v>
      </c>
      <c r="F422" s="206">
        <v>0</v>
      </c>
      <c r="G422" s="206">
        <v>0</v>
      </c>
      <c r="H422" s="206">
        <v>394.40003000000002</v>
      </c>
      <c r="I422" s="206">
        <v>0</v>
      </c>
      <c r="J422" s="206">
        <f>O422</f>
        <v>394.40003000000002</v>
      </c>
      <c r="K422" s="206"/>
      <c r="L422" s="206">
        <f t="shared" ref="L422:L423" si="32">M422+N422</f>
        <v>0</v>
      </c>
      <c r="M422" s="206">
        <v>0</v>
      </c>
      <c r="N422" s="206">
        <v>0</v>
      </c>
      <c r="O422" s="206">
        <v>394.40003000000002</v>
      </c>
      <c r="P422" s="206">
        <v>0</v>
      </c>
      <c r="Q422" s="190" t="s">
        <v>341</v>
      </c>
    </row>
    <row r="423" spans="1:17" ht="87" customHeight="1">
      <c r="A423" s="54" t="s">
        <v>120</v>
      </c>
      <c r="B423" s="189" t="s">
        <v>342</v>
      </c>
      <c r="C423" s="206">
        <f>D423+E423+H423+I423</f>
        <v>0</v>
      </c>
      <c r="D423" s="206">
        <f>E423+H423</f>
        <v>0</v>
      </c>
      <c r="E423" s="206">
        <f t="shared" si="31"/>
        <v>0</v>
      </c>
      <c r="F423" s="206"/>
      <c r="G423" s="206">
        <v>0</v>
      </c>
      <c r="H423" s="206">
        <v>0</v>
      </c>
      <c r="I423" s="206">
        <v>0</v>
      </c>
      <c r="J423" s="206">
        <f t="shared" ref="J423" si="33">K423+P423</f>
        <v>0</v>
      </c>
      <c r="K423" s="206">
        <f>L423+O423</f>
        <v>0</v>
      </c>
      <c r="L423" s="206">
        <f t="shared" si="32"/>
        <v>0</v>
      </c>
      <c r="M423" s="206">
        <v>0</v>
      </c>
      <c r="N423" s="206">
        <v>0</v>
      </c>
      <c r="O423" s="206">
        <v>0</v>
      </c>
      <c r="P423" s="206">
        <v>0</v>
      </c>
      <c r="Q423" s="190" t="s">
        <v>343</v>
      </c>
    </row>
    <row r="424" spans="1:17" ht="211.7" customHeight="1">
      <c r="A424" s="54" t="s">
        <v>429</v>
      </c>
      <c r="B424" s="189" t="s">
        <v>344</v>
      </c>
      <c r="C424" s="206">
        <f>H424</f>
        <v>22.85</v>
      </c>
      <c r="D424" s="206"/>
      <c r="E424" s="206">
        <f t="shared" si="31"/>
        <v>0</v>
      </c>
      <c r="F424" s="206"/>
      <c r="G424" s="206">
        <v>0</v>
      </c>
      <c r="H424" s="206">
        <f>5.5+9.25+8.1</f>
        <v>22.85</v>
      </c>
      <c r="I424" s="206">
        <v>0</v>
      </c>
      <c r="J424" s="206">
        <f>K424+L424+O424+P424</f>
        <v>22.85</v>
      </c>
      <c r="K424" s="206"/>
      <c r="L424" s="206">
        <f>M424+N424</f>
        <v>0</v>
      </c>
      <c r="M424" s="206">
        <v>0</v>
      </c>
      <c r="N424" s="206">
        <v>0</v>
      </c>
      <c r="O424" s="206">
        <v>22.85</v>
      </c>
      <c r="P424" s="206">
        <v>0</v>
      </c>
      <c r="Q424" s="284"/>
    </row>
    <row r="425" spans="1:17" ht="63.6" customHeight="1">
      <c r="A425" s="54" t="s">
        <v>431</v>
      </c>
      <c r="B425" s="189" t="s">
        <v>345</v>
      </c>
      <c r="C425" s="206">
        <f t="shared" ref="C425:C426" si="34">H425</f>
        <v>60</v>
      </c>
      <c r="D425" s="206"/>
      <c r="E425" s="206">
        <f t="shared" si="31"/>
        <v>0</v>
      </c>
      <c r="F425" s="206"/>
      <c r="G425" s="206">
        <v>0</v>
      </c>
      <c r="H425" s="206">
        <v>60</v>
      </c>
      <c r="I425" s="206">
        <v>0</v>
      </c>
      <c r="J425" s="206">
        <f t="shared" ref="J425:J426" si="35">K425+L425+O425+P425</f>
        <v>60</v>
      </c>
      <c r="K425" s="206"/>
      <c r="L425" s="206">
        <f t="shared" ref="L425:L427" si="36">M425+N425</f>
        <v>0</v>
      </c>
      <c r="M425" s="206">
        <v>0</v>
      </c>
      <c r="N425" s="206">
        <v>0</v>
      </c>
      <c r="O425" s="206">
        <v>60</v>
      </c>
      <c r="P425" s="206">
        <v>0</v>
      </c>
      <c r="Q425" s="285" t="s">
        <v>346</v>
      </c>
    </row>
    <row r="426" spans="1:17" ht="82.5" customHeight="1">
      <c r="A426" s="54" t="s">
        <v>434</v>
      </c>
      <c r="B426" s="189" t="s">
        <v>347</v>
      </c>
      <c r="C426" s="206">
        <f t="shared" si="34"/>
        <v>28.369999999999997</v>
      </c>
      <c r="D426" s="206"/>
      <c r="E426" s="206">
        <f t="shared" si="31"/>
        <v>0</v>
      </c>
      <c r="F426" s="206"/>
      <c r="G426" s="206">
        <v>0</v>
      </c>
      <c r="H426" s="206">
        <f>70-41.63</f>
        <v>28.369999999999997</v>
      </c>
      <c r="I426" s="206">
        <v>0</v>
      </c>
      <c r="J426" s="206">
        <f t="shared" si="35"/>
        <v>28.37</v>
      </c>
      <c r="K426" s="206"/>
      <c r="L426" s="206">
        <f t="shared" si="36"/>
        <v>0</v>
      </c>
      <c r="M426" s="206">
        <v>0</v>
      </c>
      <c r="N426" s="206">
        <v>0</v>
      </c>
      <c r="O426" s="206">
        <v>28.37</v>
      </c>
      <c r="P426" s="206">
        <v>0</v>
      </c>
      <c r="Q426" s="287" t="s">
        <v>348</v>
      </c>
    </row>
    <row r="427" spans="1:17" ht="66.75" customHeight="1">
      <c r="A427" s="54" t="s">
        <v>437</v>
      </c>
      <c r="B427" s="189" t="s">
        <v>349</v>
      </c>
      <c r="C427" s="206">
        <f>D427+I427</f>
        <v>0</v>
      </c>
      <c r="D427" s="206"/>
      <c r="E427" s="206">
        <f t="shared" si="31"/>
        <v>0</v>
      </c>
      <c r="F427" s="206"/>
      <c r="G427" s="206">
        <v>0</v>
      </c>
      <c r="H427" s="206">
        <v>0</v>
      </c>
      <c r="I427" s="206">
        <v>0</v>
      </c>
      <c r="J427" s="206">
        <f t="shared" ref="J427" si="37">K427+P427</f>
        <v>0</v>
      </c>
      <c r="K427" s="206">
        <f>L427+O427</f>
        <v>0</v>
      </c>
      <c r="L427" s="206">
        <f t="shared" si="36"/>
        <v>0</v>
      </c>
      <c r="M427" s="206">
        <v>0</v>
      </c>
      <c r="N427" s="206">
        <v>0</v>
      </c>
      <c r="O427" s="206">
        <v>0</v>
      </c>
      <c r="P427" s="206">
        <v>0</v>
      </c>
      <c r="Q427" s="286" t="s">
        <v>350</v>
      </c>
    </row>
    <row r="428" spans="1:17" ht="205.5" customHeight="1">
      <c r="A428" s="54" t="s">
        <v>440</v>
      </c>
      <c r="B428" s="189" t="s">
        <v>351</v>
      </c>
      <c r="C428" s="206">
        <f>H428</f>
        <v>2781.9159800000002</v>
      </c>
      <c r="D428" s="206"/>
      <c r="E428" s="206"/>
      <c r="F428" s="206"/>
      <c r="G428" s="206"/>
      <c r="H428" s="206">
        <v>2781.9159800000002</v>
      </c>
      <c r="I428" s="206"/>
      <c r="J428" s="206">
        <f>O428</f>
        <v>2781.9159800000002</v>
      </c>
      <c r="K428" s="206"/>
      <c r="L428" s="206"/>
      <c r="M428" s="206"/>
      <c r="N428" s="206"/>
      <c r="O428" s="206">
        <v>2781.9159800000002</v>
      </c>
      <c r="P428" s="206"/>
      <c r="Q428" s="191"/>
    </row>
    <row r="429" spans="1:17" ht="153" customHeight="1">
      <c r="A429" s="54" t="s">
        <v>443</v>
      </c>
      <c r="B429" s="65" t="s">
        <v>352</v>
      </c>
      <c r="C429" s="206">
        <f>G429</f>
        <v>162.19999999999999</v>
      </c>
      <c r="D429" s="206"/>
      <c r="E429" s="206"/>
      <c r="F429" s="206"/>
      <c r="G429" s="206">
        <v>162.19999999999999</v>
      </c>
      <c r="H429" s="206"/>
      <c r="I429" s="206"/>
      <c r="J429" s="206">
        <f>N429</f>
        <v>162.16417999999999</v>
      </c>
      <c r="K429" s="206"/>
      <c r="L429" s="206"/>
      <c r="M429" s="206"/>
      <c r="N429" s="206">
        <v>162.16417999999999</v>
      </c>
      <c r="O429" s="206"/>
      <c r="P429" s="206"/>
      <c r="Q429" s="54"/>
    </row>
    <row r="430" spans="1:17" ht="19.5">
      <c r="A430" s="307" t="s">
        <v>353</v>
      </c>
      <c r="B430" s="308"/>
      <c r="C430" s="192">
        <f>G430+H430</f>
        <v>3449.7360099999996</v>
      </c>
      <c r="D430" s="192">
        <v>0</v>
      </c>
      <c r="E430" s="192">
        <f>G430</f>
        <v>162.19999999999999</v>
      </c>
      <c r="F430" s="192">
        <v>0</v>
      </c>
      <c r="G430" s="192">
        <f>G429</f>
        <v>162.19999999999999</v>
      </c>
      <c r="H430" s="192">
        <f>H428+H426+H425+H424+H422</f>
        <v>3287.5360099999998</v>
      </c>
      <c r="I430" s="192"/>
      <c r="J430" s="192">
        <f>J429+J428+J426+J425+J424+J422</f>
        <v>3449.7001900000005</v>
      </c>
      <c r="K430" s="192">
        <v>0</v>
      </c>
      <c r="L430" s="192">
        <f>N430</f>
        <v>162.16417999999999</v>
      </c>
      <c r="M430" s="192">
        <v>0</v>
      </c>
      <c r="N430" s="192">
        <f>N429</f>
        <v>162.16417999999999</v>
      </c>
      <c r="O430" s="192">
        <f>O428+O426+O425+O424+O422</f>
        <v>3287.5360099999998</v>
      </c>
      <c r="P430" s="192">
        <v>0</v>
      </c>
      <c r="Q430" s="54"/>
    </row>
    <row r="431" spans="1:17" ht="19.5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</row>
    <row r="432" spans="1:17" ht="28.9" customHeight="1">
      <c r="A432" s="54"/>
      <c r="B432" s="360" t="s">
        <v>354</v>
      </c>
      <c r="C432" s="361"/>
      <c r="D432" s="361"/>
      <c r="E432" s="361"/>
      <c r="F432" s="361"/>
      <c r="G432" s="361"/>
      <c r="H432" s="361"/>
      <c r="I432" s="361"/>
      <c r="J432" s="361"/>
      <c r="K432" s="361"/>
      <c r="L432" s="361"/>
      <c r="M432" s="361"/>
      <c r="N432" s="361"/>
      <c r="O432" s="361"/>
      <c r="P432" s="362"/>
      <c r="Q432" s="54"/>
    </row>
    <row r="433" spans="1:17" ht="30" customHeight="1">
      <c r="A433" s="54"/>
      <c r="B433" s="193" t="s">
        <v>355</v>
      </c>
      <c r="C433" s="192">
        <f>C434+C435+C436+C437+C438+C439+C440+C441+C442+C443+C444+C445+C446</f>
        <v>28543.359000000004</v>
      </c>
      <c r="D433" s="187">
        <f t="shared" ref="D433:H446" si="38">D434+D435+D436+D437+D438+D439+D440+D441+D442+D443+D444+D445+D446</f>
        <v>0</v>
      </c>
      <c r="E433" s="187">
        <f t="shared" si="38"/>
        <v>0</v>
      </c>
      <c r="F433" s="187">
        <f t="shared" si="38"/>
        <v>0</v>
      </c>
      <c r="G433" s="187">
        <f t="shared" si="38"/>
        <v>0</v>
      </c>
      <c r="H433" s="187">
        <f t="shared" si="38"/>
        <v>28543.359000000004</v>
      </c>
      <c r="I433" s="187">
        <v>0</v>
      </c>
      <c r="J433" s="192">
        <f>J434+J435+J436+J437+J438+J439+J440+J441+J442+J443+J444+J445+J446</f>
        <v>28543.359000000004</v>
      </c>
      <c r="K433" s="187">
        <f t="shared" ref="K433:O433" si="39">K434+K435+K436+K437+K438+K439+K440+K441+K442+K443+K444+K445+K446</f>
        <v>0</v>
      </c>
      <c r="L433" s="187">
        <f t="shared" si="39"/>
        <v>0</v>
      </c>
      <c r="M433" s="187">
        <f t="shared" si="39"/>
        <v>0</v>
      </c>
      <c r="N433" s="187">
        <f t="shared" si="39"/>
        <v>0</v>
      </c>
      <c r="O433" s="187">
        <f t="shared" si="39"/>
        <v>28543.359000000004</v>
      </c>
      <c r="P433" s="187">
        <f>P434+P435+P436+P437+P438+P439+P440+P441+P442+P443+P444+P445+P446</f>
        <v>0</v>
      </c>
      <c r="Q433" s="54"/>
    </row>
    <row r="434" spans="1:17" ht="28.5" customHeight="1">
      <c r="A434" s="194"/>
      <c r="B434" s="195" t="s">
        <v>356</v>
      </c>
      <c r="C434" s="196">
        <f>D434+E434+H434+I434</f>
        <v>1599.90912</v>
      </c>
      <c r="D434" s="197">
        <v>0</v>
      </c>
      <c r="E434" s="197">
        <f>F434+G434</f>
        <v>0</v>
      </c>
      <c r="F434" s="198">
        <f t="shared" si="38"/>
        <v>0</v>
      </c>
      <c r="G434" s="198">
        <f t="shared" si="38"/>
        <v>0</v>
      </c>
      <c r="H434" s="197">
        <v>1599.90912</v>
      </c>
      <c r="I434" s="187">
        <v>0</v>
      </c>
      <c r="J434" s="196">
        <f>K434+L434+O434+P434</f>
        <v>1599.90912</v>
      </c>
      <c r="K434" s="197">
        <v>0</v>
      </c>
      <c r="L434" s="197">
        <f>M434+N434</f>
        <v>0</v>
      </c>
      <c r="M434" s="187">
        <f t="shared" ref="M434:M446" si="40">M435+M436+M437+M438+M439+M440+M441+M442+M443+M444+M445+M446+M447</f>
        <v>0</v>
      </c>
      <c r="N434" s="187">
        <f t="shared" ref="N434:N446" si="41">N435+N436+N437+N438+N439+N440+N441+N442+N443+N444+N445+N446+N447</f>
        <v>0</v>
      </c>
      <c r="O434" s="197">
        <v>1599.90912</v>
      </c>
      <c r="P434" s="197">
        <v>0</v>
      </c>
      <c r="Q434" s="54" t="s">
        <v>367</v>
      </c>
    </row>
    <row r="435" spans="1:17" ht="25.5" customHeight="1">
      <c r="A435" s="194"/>
      <c r="B435" s="195" t="s">
        <v>357</v>
      </c>
      <c r="C435" s="196">
        <f>D435+E435+H435+I435</f>
        <v>2506.6471799999999</v>
      </c>
      <c r="D435" s="197">
        <v>0</v>
      </c>
      <c r="E435" s="197">
        <f>F435+G435</f>
        <v>0</v>
      </c>
      <c r="F435" s="198">
        <f t="shared" si="38"/>
        <v>0</v>
      </c>
      <c r="G435" s="198">
        <f t="shared" si="38"/>
        <v>0</v>
      </c>
      <c r="H435" s="197">
        <v>2506.6471799999999</v>
      </c>
      <c r="I435" s="187">
        <v>0</v>
      </c>
      <c r="J435" s="196">
        <f t="shared" ref="J435:J446" si="42">K435+L435+O435+P435</f>
        <v>2506.6471799999999</v>
      </c>
      <c r="K435" s="197">
        <v>0</v>
      </c>
      <c r="L435" s="197">
        <f>M435+N435</f>
        <v>0</v>
      </c>
      <c r="M435" s="187">
        <f t="shared" si="40"/>
        <v>0</v>
      </c>
      <c r="N435" s="187">
        <f t="shared" si="41"/>
        <v>0</v>
      </c>
      <c r="O435" s="197">
        <v>2506.6471799999999</v>
      </c>
      <c r="P435" s="199">
        <v>0</v>
      </c>
      <c r="Q435" s="200" t="s">
        <v>367</v>
      </c>
    </row>
    <row r="436" spans="1:17" ht="25.5" customHeight="1">
      <c r="A436" s="194"/>
      <c r="B436" s="195" t="s">
        <v>358</v>
      </c>
      <c r="C436" s="196">
        <f>D436+E436+H436+I436</f>
        <v>13913.88312</v>
      </c>
      <c r="D436" s="197">
        <v>0</v>
      </c>
      <c r="E436" s="197">
        <f t="shared" ref="E436:E446" si="43">F436+G436</f>
        <v>0</v>
      </c>
      <c r="F436" s="198">
        <f t="shared" si="38"/>
        <v>0</v>
      </c>
      <c r="G436" s="198">
        <f t="shared" si="38"/>
        <v>0</v>
      </c>
      <c r="H436" s="197">
        <v>13913.88312</v>
      </c>
      <c r="I436" s="187">
        <v>0</v>
      </c>
      <c r="J436" s="196">
        <f t="shared" si="42"/>
        <v>13913.88312</v>
      </c>
      <c r="K436" s="197">
        <v>0</v>
      </c>
      <c r="L436" s="197">
        <f t="shared" ref="L436:L440" si="44">M436+N436</f>
        <v>0</v>
      </c>
      <c r="M436" s="187">
        <f t="shared" si="40"/>
        <v>0</v>
      </c>
      <c r="N436" s="187">
        <f t="shared" si="41"/>
        <v>0</v>
      </c>
      <c r="O436" s="197">
        <v>13913.88312</v>
      </c>
      <c r="P436" s="199">
        <v>0</v>
      </c>
      <c r="Q436" s="200" t="s">
        <v>367</v>
      </c>
    </row>
    <row r="437" spans="1:17" ht="21.75" customHeight="1">
      <c r="A437" s="194"/>
      <c r="B437" s="195" t="s">
        <v>359</v>
      </c>
      <c r="C437" s="196">
        <f t="shared" ref="C437:C446" si="45">D437+E437+H437+I437</f>
        <v>477.2</v>
      </c>
      <c r="D437" s="197">
        <v>0</v>
      </c>
      <c r="E437" s="197">
        <f t="shared" si="43"/>
        <v>0</v>
      </c>
      <c r="F437" s="198">
        <f t="shared" si="38"/>
        <v>0</v>
      </c>
      <c r="G437" s="198">
        <f t="shared" si="38"/>
        <v>0</v>
      </c>
      <c r="H437" s="197">
        <v>477.2</v>
      </c>
      <c r="I437" s="187">
        <v>0</v>
      </c>
      <c r="J437" s="196">
        <f t="shared" si="42"/>
        <v>477.2</v>
      </c>
      <c r="K437" s="197">
        <v>0</v>
      </c>
      <c r="L437" s="197">
        <f t="shared" si="44"/>
        <v>0</v>
      </c>
      <c r="M437" s="187">
        <f t="shared" si="40"/>
        <v>0</v>
      </c>
      <c r="N437" s="187">
        <f t="shared" si="41"/>
        <v>0</v>
      </c>
      <c r="O437" s="197">
        <v>477.2</v>
      </c>
      <c r="P437" s="199">
        <v>0</v>
      </c>
      <c r="Q437" s="200" t="s">
        <v>367</v>
      </c>
    </row>
    <row r="438" spans="1:17" ht="23.25" customHeight="1">
      <c r="A438" s="194"/>
      <c r="B438" s="195" t="s">
        <v>360</v>
      </c>
      <c r="C438" s="196">
        <f t="shared" si="45"/>
        <v>5141.4506300000003</v>
      </c>
      <c r="D438" s="197">
        <v>0</v>
      </c>
      <c r="E438" s="197">
        <f t="shared" si="43"/>
        <v>0</v>
      </c>
      <c r="F438" s="198">
        <f t="shared" si="38"/>
        <v>0</v>
      </c>
      <c r="G438" s="198">
        <f t="shared" si="38"/>
        <v>0</v>
      </c>
      <c r="H438" s="197">
        <v>5141.4506300000003</v>
      </c>
      <c r="I438" s="187">
        <v>0</v>
      </c>
      <c r="J438" s="196">
        <f t="shared" si="42"/>
        <v>5141.4506300000003</v>
      </c>
      <c r="K438" s="197">
        <v>0</v>
      </c>
      <c r="L438" s="197">
        <f t="shared" si="44"/>
        <v>0</v>
      </c>
      <c r="M438" s="187">
        <f t="shared" si="40"/>
        <v>0</v>
      </c>
      <c r="N438" s="187">
        <f t="shared" si="41"/>
        <v>0</v>
      </c>
      <c r="O438" s="197">
        <v>5141.4506300000003</v>
      </c>
      <c r="P438" s="199">
        <v>0</v>
      </c>
      <c r="Q438" s="200" t="s">
        <v>367</v>
      </c>
    </row>
    <row r="439" spans="1:17" ht="19.5" customHeight="1">
      <c r="A439" s="194"/>
      <c r="B439" s="195" t="s">
        <v>361</v>
      </c>
      <c r="C439" s="196">
        <f t="shared" si="45"/>
        <v>963.29300000000001</v>
      </c>
      <c r="D439" s="197">
        <v>0</v>
      </c>
      <c r="E439" s="197">
        <f t="shared" si="43"/>
        <v>0</v>
      </c>
      <c r="F439" s="198">
        <f t="shared" si="38"/>
        <v>0</v>
      </c>
      <c r="G439" s="198">
        <f t="shared" si="38"/>
        <v>0</v>
      </c>
      <c r="H439" s="197">
        <v>963.29300000000001</v>
      </c>
      <c r="I439" s="187">
        <v>0</v>
      </c>
      <c r="J439" s="196">
        <f t="shared" si="42"/>
        <v>963.29300000000001</v>
      </c>
      <c r="K439" s="197">
        <v>0</v>
      </c>
      <c r="L439" s="197">
        <f t="shared" si="44"/>
        <v>0</v>
      </c>
      <c r="M439" s="187">
        <f t="shared" si="40"/>
        <v>0</v>
      </c>
      <c r="N439" s="187">
        <f t="shared" si="41"/>
        <v>0</v>
      </c>
      <c r="O439" s="197">
        <v>963.29300000000001</v>
      </c>
      <c r="P439" s="199">
        <v>0</v>
      </c>
      <c r="Q439" s="200" t="s">
        <v>367</v>
      </c>
    </row>
    <row r="440" spans="1:17" ht="24.75" customHeight="1">
      <c r="A440" s="194"/>
      <c r="B440" s="195" t="s">
        <v>362</v>
      </c>
      <c r="C440" s="196">
        <f t="shared" si="45"/>
        <v>362.358</v>
      </c>
      <c r="D440" s="197">
        <v>0</v>
      </c>
      <c r="E440" s="197">
        <f t="shared" si="43"/>
        <v>0</v>
      </c>
      <c r="F440" s="198">
        <f t="shared" si="38"/>
        <v>0</v>
      </c>
      <c r="G440" s="198">
        <f t="shared" si="38"/>
        <v>0</v>
      </c>
      <c r="H440" s="197">
        <v>362.358</v>
      </c>
      <c r="I440" s="187">
        <v>0</v>
      </c>
      <c r="J440" s="196">
        <f t="shared" si="42"/>
        <v>362.358</v>
      </c>
      <c r="K440" s="197">
        <v>0</v>
      </c>
      <c r="L440" s="197">
        <f t="shared" si="44"/>
        <v>0</v>
      </c>
      <c r="M440" s="187">
        <f t="shared" si="40"/>
        <v>0</v>
      </c>
      <c r="N440" s="187">
        <f t="shared" si="41"/>
        <v>0</v>
      </c>
      <c r="O440" s="197">
        <v>362.358</v>
      </c>
      <c r="P440" s="199">
        <v>0</v>
      </c>
      <c r="Q440" s="200" t="s">
        <v>368</v>
      </c>
    </row>
    <row r="441" spans="1:17" ht="19.5" customHeight="1">
      <c r="A441" s="194"/>
      <c r="B441" s="195" t="s">
        <v>363</v>
      </c>
      <c r="C441" s="196">
        <f t="shared" si="45"/>
        <v>394.39771000000002</v>
      </c>
      <c r="D441" s="197">
        <v>0</v>
      </c>
      <c r="E441" s="197">
        <f>F441+G441</f>
        <v>0</v>
      </c>
      <c r="F441" s="198">
        <f t="shared" si="38"/>
        <v>0</v>
      </c>
      <c r="G441" s="198">
        <f t="shared" si="38"/>
        <v>0</v>
      </c>
      <c r="H441" s="197">
        <v>394.39771000000002</v>
      </c>
      <c r="I441" s="187">
        <v>0</v>
      </c>
      <c r="J441" s="196">
        <f t="shared" si="42"/>
        <v>394.39771000000002</v>
      </c>
      <c r="K441" s="197">
        <v>0</v>
      </c>
      <c r="L441" s="197">
        <f>M441+N441</f>
        <v>0</v>
      </c>
      <c r="M441" s="187">
        <f t="shared" si="40"/>
        <v>0</v>
      </c>
      <c r="N441" s="187">
        <f t="shared" si="41"/>
        <v>0</v>
      </c>
      <c r="O441" s="197">
        <v>394.39771000000002</v>
      </c>
      <c r="P441" s="199">
        <v>0</v>
      </c>
      <c r="Q441" s="200" t="s">
        <v>369</v>
      </c>
    </row>
    <row r="442" spans="1:17" ht="18.95" customHeight="1">
      <c r="A442" s="194"/>
      <c r="B442" s="195" t="s">
        <v>364</v>
      </c>
      <c r="C442" s="196">
        <f t="shared" si="45"/>
        <v>0</v>
      </c>
      <c r="D442" s="197">
        <v>0</v>
      </c>
      <c r="E442" s="197">
        <f>F442+G442</f>
        <v>0</v>
      </c>
      <c r="F442" s="198">
        <f t="shared" si="38"/>
        <v>0</v>
      </c>
      <c r="G442" s="198">
        <f t="shared" si="38"/>
        <v>0</v>
      </c>
      <c r="H442" s="197">
        <v>0</v>
      </c>
      <c r="I442" s="187">
        <v>0</v>
      </c>
      <c r="J442" s="196">
        <f t="shared" si="42"/>
        <v>0</v>
      </c>
      <c r="K442" s="197">
        <v>0</v>
      </c>
      <c r="L442" s="197">
        <f>M442+N442</f>
        <v>0</v>
      </c>
      <c r="M442" s="187">
        <f t="shared" si="40"/>
        <v>0</v>
      </c>
      <c r="N442" s="187">
        <f t="shared" si="41"/>
        <v>0</v>
      </c>
      <c r="O442" s="197">
        <v>0</v>
      </c>
      <c r="P442" s="199">
        <v>0</v>
      </c>
      <c r="Q442" s="200" t="s">
        <v>370</v>
      </c>
    </row>
    <row r="443" spans="1:17" ht="17.25" customHeight="1">
      <c r="A443" s="194"/>
      <c r="B443" s="195" t="s">
        <v>360</v>
      </c>
      <c r="C443" s="196">
        <f t="shared" si="45"/>
        <v>476.08199999999999</v>
      </c>
      <c r="D443" s="197">
        <v>0</v>
      </c>
      <c r="E443" s="197">
        <f t="shared" si="43"/>
        <v>0</v>
      </c>
      <c r="F443" s="198">
        <f t="shared" si="38"/>
        <v>0</v>
      </c>
      <c r="G443" s="198">
        <f t="shared" si="38"/>
        <v>0</v>
      </c>
      <c r="H443" s="197">
        <v>476.08199999999999</v>
      </c>
      <c r="I443" s="187">
        <v>0</v>
      </c>
      <c r="J443" s="196">
        <f t="shared" si="42"/>
        <v>476.08199999999999</v>
      </c>
      <c r="K443" s="197">
        <v>0</v>
      </c>
      <c r="L443" s="197">
        <f t="shared" ref="L443:L446" si="46">M443+N443</f>
        <v>0</v>
      </c>
      <c r="M443" s="187">
        <f t="shared" si="40"/>
        <v>0</v>
      </c>
      <c r="N443" s="187">
        <f t="shared" si="41"/>
        <v>0</v>
      </c>
      <c r="O443" s="197">
        <v>476.08199999999999</v>
      </c>
      <c r="P443" s="199">
        <v>0</v>
      </c>
      <c r="Q443" s="200" t="s">
        <v>371</v>
      </c>
    </row>
    <row r="444" spans="1:17" ht="21" customHeight="1">
      <c r="A444" s="194"/>
      <c r="B444" s="195" t="s">
        <v>361</v>
      </c>
      <c r="C444" s="196">
        <f t="shared" si="45"/>
        <v>1650.703</v>
      </c>
      <c r="D444" s="197">
        <v>0</v>
      </c>
      <c r="E444" s="197">
        <f t="shared" si="43"/>
        <v>0</v>
      </c>
      <c r="F444" s="198">
        <f t="shared" si="38"/>
        <v>0</v>
      </c>
      <c r="G444" s="198">
        <f t="shared" si="38"/>
        <v>0</v>
      </c>
      <c r="H444" s="197">
        <v>1650.703</v>
      </c>
      <c r="I444" s="187">
        <v>0</v>
      </c>
      <c r="J444" s="196">
        <f t="shared" si="42"/>
        <v>1650.703</v>
      </c>
      <c r="K444" s="197">
        <v>0</v>
      </c>
      <c r="L444" s="197">
        <f t="shared" si="46"/>
        <v>0</v>
      </c>
      <c r="M444" s="187">
        <f t="shared" si="40"/>
        <v>0</v>
      </c>
      <c r="N444" s="187">
        <f t="shared" si="41"/>
        <v>0</v>
      </c>
      <c r="O444" s="197">
        <v>1650.703</v>
      </c>
      <c r="P444" s="199">
        <v>0</v>
      </c>
      <c r="Q444" s="200" t="s">
        <v>372</v>
      </c>
    </row>
    <row r="445" spans="1:17" ht="19.5" customHeight="1">
      <c r="A445" s="194"/>
      <c r="B445" s="195" t="s">
        <v>365</v>
      </c>
      <c r="C445" s="196">
        <f t="shared" si="45"/>
        <v>886.41423999999995</v>
      </c>
      <c r="D445" s="197">
        <v>0</v>
      </c>
      <c r="E445" s="197">
        <f t="shared" si="43"/>
        <v>0</v>
      </c>
      <c r="F445" s="198">
        <f t="shared" si="38"/>
        <v>0</v>
      </c>
      <c r="G445" s="198">
        <f t="shared" si="38"/>
        <v>0</v>
      </c>
      <c r="H445" s="197">
        <v>886.41423999999995</v>
      </c>
      <c r="I445" s="187">
        <v>0</v>
      </c>
      <c r="J445" s="196">
        <f t="shared" si="42"/>
        <v>886.41423999999995</v>
      </c>
      <c r="K445" s="197">
        <v>0</v>
      </c>
      <c r="L445" s="197">
        <f t="shared" si="46"/>
        <v>0</v>
      </c>
      <c r="M445" s="187">
        <f t="shared" si="40"/>
        <v>0</v>
      </c>
      <c r="N445" s="187">
        <f t="shared" si="41"/>
        <v>0</v>
      </c>
      <c r="O445" s="197">
        <v>886.41423999999995</v>
      </c>
      <c r="P445" s="199">
        <v>0</v>
      </c>
      <c r="Q445" s="200" t="s">
        <v>367</v>
      </c>
    </row>
    <row r="446" spans="1:17" ht="21.75" customHeight="1">
      <c r="A446" s="194"/>
      <c r="B446" s="195" t="s">
        <v>366</v>
      </c>
      <c r="C446" s="196">
        <f t="shared" si="45"/>
        <v>171.02099999999999</v>
      </c>
      <c r="D446" s="197">
        <v>0</v>
      </c>
      <c r="E446" s="197">
        <f t="shared" si="43"/>
        <v>0</v>
      </c>
      <c r="F446" s="198">
        <f t="shared" si="38"/>
        <v>0</v>
      </c>
      <c r="G446" s="198">
        <f t="shared" si="38"/>
        <v>0</v>
      </c>
      <c r="H446" s="197">
        <v>171.02099999999999</v>
      </c>
      <c r="I446" s="187">
        <v>0</v>
      </c>
      <c r="J446" s="196">
        <f t="shared" si="42"/>
        <v>171.02099999999999</v>
      </c>
      <c r="K446" s="197">
        <v>0</v>
      </c>
      <c r="L446" s="197">
        <f t="shared" si="46"/>
        <v>0</v>
      </c>
      <c r="M446" s="187">
        <f t="shared" si="40"/>
        <v>0</v>
      </c>
      <c r="N446" s="187">
        <f t="shared" si="41"/>
        <v>0</v>
      </c>
      <c r="O446" s="197">
        <v>171.02099999999999</v>
      </c>
      <c r="P446" s="199">
        <v>0</v>
      </c>
      <c r="Q446" s="54"/>
    </row>
    <row r="447" spans="1:17" ht="39">
      <c r="A447" s="54"/>
      <c r="B447" s="193" t="s">
        <v>373</v>
      </c>
      <c r="C447" s="201"/>
      <c r="D447" s="201"/>
      <c r="E447" s="201"/>
      <c r="F447" s="201"/>
      <c r="G447" s="201"/>
      <c r="H447" s="201"/>
      <c r="I447" s="54"/>
      <c r="J447" s="54"/>
      <c r="K447" s="54"/>
      <c r="L447" s="54"/>
      <c r="M447" s="54"/>
      <c r="N447" s="54"/>
      <c r="O447" s="54"/>
      <c r="P447" s="54"/>
      <c r="Q447" s="54"/>
    </row>
    <row r="448" spans="1:17" ht="19.5">
      <c r="A448" s="54"/>
      <c r="B448" s="54"/>
      <c r="C448" s="196">
        <f>C449+C450+C451+C452+C453+C454</f>
        <v>1130.874</v>
      </c>
      <c r="D448" s="196">
        <f t="shared" ref="D448:P448" si="47">D449+D450+D451+D452+D453+D454</f>
        <v>0</v>
      </c>
      <c r="E448" s="196">
        <f t="shared" si="47"/>
        <v>0</v>
      </c>
      <c r="F448" s="196">
        <f t="shared" si="47"/>
        <v>0</v>
      </c>
      <c r="G448" s="196">
        <f t="shared" si="47"/>
        <v>0</v>
      </c>
      <c r="H448" s="196">
        <f t="shared" si="47"/>
        <v>1130.874</v>
      </c>
      <c r="I448" s="196">
        <f t="shared" si="47"/>
        <v>0</v>
      </c>
      <c r="J448" s="196">
        <f t="shared" si="47"/>
        <v>1130.874</v>
      </c>
      <c r="K448" s="196">
        <f t="shared" si="47"/>
        <v>0</v>
      </c>
      <c r="L448" s="196">
        <f t="shared" si="47"/>
        <v>0</v>
      </c>
      <c r="M448" s="196">
        <f t="shared" si="47"/>
        <v>0</v>
      </c>
      <c r="N448" s="196">
        <f t="shared" si="47"/>
        <v>0</v>
      </c>
      <c r="O448" s="196">
        <f t="shared" si="47"/>
        <v>1130.874</v>
      </c>
      <c r="P448" s="196">
        <f t="shared" si="47"/>
        <v>0</v>
      </c>
      <c r="Q448" s="54"/>
    </row>
    <row r="449" spans="1:17" ht="19.5">
      <c r="A449" s="54"/>
      <c r="B449" s="195" t="s">
        <v>356</v>
      </c>
      <c r="C449" s="196">
        <f>D449+E449+H449+I449</f>
        <v>32.401000000000003</v>
      </c>
      <c r="D449" s="197">
        <v>0</v>
      </c>
      <c r="E449" s="197">
        <f>F449+G449</f>
        <v>0</v>
      </c>
      <c r="F449" s="197">
        <v>0</v>
      </c>
      <c r="G449" s="197">
        <v>0</v>
      </c>
      <c r="H449" s="197">
        <v>32.401000000000003</v>
      </c>
      <c r="I449" s="197">
        <v>0</v>
      </c>
      <c r="J449" s="196">
        <f>K449+L449+O449+P449</f>
        <v>32.401000000000003</v>
      </c>
      <c r="K449" s="197">
        <v>0</v>
      </c>
      <c r="L449" s="197">
        <f t="shared" ref="L449:L454" si="48">M449+N449</f>
        <v>0</v>
      </c>
      <c r="M449" s="197">
        <v>0</v>
      </c>
      <c r="N449" s="197">
        <v>0</v>
      </c>
      <c r="O449" s="197">
        <v>32.401000000000003</v>
      </c>
      <c r="P449" s="197">
        <v>0</v>
      </c>
      <c r="Q449" s="200" t="s">
        <v>356</v>
      </c>
    </row>
    <row r="450" spans="1:17" ht="19.5">
      <c r="A450" s="54"/>
      <c r="B450" s="195" t="s">
        <v>357</v>
      </c>
      <c r="C450" s="196">
        <f t="shared" ref="C450:C454" si="49">D450+E450+H450+I450</f>
        <v>202.33</v>
      </c>
      <c r="D450" s="197">
        <v>0</v>
      </c>
      <c r="E450" s="197">
        <f t="shared" ref="E450:E454" si="50">F450+G450</f>
        <v>0</v>
      </c>
      <c r="F450" s="197">
        <v>0</v>
      </c>
      <c r="G450" s="197">
        <v>0</v>
      </c>
      <c r="H450" s="197">
        <v>202.33</v>
      </c>
      <c r="I450" s="197">
        <v>0</v>
      </c>
      <c r="J450" s="196">
        <f t="shared" ref="J450:J454" si="51">K450+L450+O450+P450</f>
        <v>202.33</v>
      </c>
      <c r="K450" s="197">
        <v>0</v>
      </c>
      <c r="L450" s="197">
        <f t="shared" si="48"/>
        <v>0</v>
      </c>
      <c r="M450" s="197">
        <v>0</v>
      </c>
      <c r="N450" s="197">
        <v>0</v>
      </c>
      <c r="O450" s="197">
        <v>202.33</v>
      </c>
      <c r="P450" s="197">
        <v>0</v>
      </c>
      <c r="Q450" s="200" t="s">
        <v>357</v>
      </c>
    </row>
    <row r="451" spans="1:17" ht="19.5">
      <c r="A451" s="54"/>
      <c r="B451" s="195" t="s">
        <v>359</v>
      </c>
      <c r="C451" s="196">
        <f t="shared" si="49"/>
        <v>193.929</v>
      </c>
      <c r="D451" s="197">
        <v>0</v>
      </c>
      <c r="E451" s="197">
        <f t="shared" si="50"/>
        <v>0</v>
      </c>
      <c r="F451" s="197">
        <v>0</v>
      </c>
      <c r="G451" s="197">
        <v>0</v>
      </c>
      <c r="H451" s="197">
        <v>193.929</v>
      </c>
      <c r="I451" s="197">
        <v>0</v>
      </c>
      <c r="J451" s="196">
        <f t="shared" si="51"/>
        <v>193.929</v>
      </c>
      <c r="K451" s="197">
        <v>0</v>
      </c>
      <c r="L451" s="197">
        <f t="shared" si="48"/>
        <v>0</v>
      </c>
      <c r="M451" s="197">
        <v>0</v>
      </c>
      <c r="N451" s="197">
        <v>0</v>
      </c>
      <c r="O451" s="197">
        <v>193.929</v>
      </c>
      <c r="P451" s="197">
        <v>0</v>
      </c>
      <c r="Q451" s="200" t="s">
        <v>359</v>
      </c>
    </row>
    <row r="452" spans="1:17" ht="19.5">
      <c r="A452" s="54"/>
      <c r="B452" s="195" t="s">
        <v>360</v>
      </c>
      <c r="C452" s="196">
        <f t="shared" si="49"/>
        <v>522.21400000000006</v>
      </c>
      <c r="D452" s="197">
        <v>0</v>
      </c>
      <c r="E452" s="197">
        <f t="shared" si="50"/>
        <v>0</v>
      </c>
      <c r="F452" s="197">
        <v>0</v>
      </c>
      <c r="G452" s="197">
        <v>0</v>
      </c>
      <c r="H452" s="197">
        <v>522.21400000000006</v>
      </c>
      <c r="I452" s="197">
        <v>0</v>
      </c>
      <c r="J452" s="196">
        <f t="shared" si="51"/>
        <v>522.21400000000006</v>
      </c>
      <c r="K452" s="197">
        <v>0</v>
      </c>
      <c r="L452" s="197">
        <f t="shared" si="48"/>
        <v>0</v>
      </c>
      <c r="M452" s="197">
        <v>0</v>
      </c>
      <c r="N452" s="197">
        <v>0</v>
      </c>
      <c r="O452" s="197">
        <v>522.21400000000006</v>
      </c>
      <c r="P452" s="197">
        <v>0</v>
      </c>
      <c r="Q452" s="200" t="s">
        <v>360</v>
      </c>
    </row>
    <row r="453" spans="1:17" ht="19.5">
      <c r="A453" s="54"/>
      <c r="B453" s="195" t="s">
        <v>361</v>
      </c>
      <c r="C453" s="196">
        <f t="shared" si="49"/>
        <v>40</v>
      </c>
      <c r="D453" s="197">
        <v>0</v>
      </c>
      <c r="E453" s="197">
        <f t="shared" si="50"/>
        <v>0</v>
      </c>
      <c r="F453" s="197">
        <v>0</v>
      </c>
      <c r="G453" s="197">
        <v>0</v>
      </c>
      <c r="H453" s="197">
        <v>40</v>
      </c>
      <c r="I453" s="197">
        <v>0</v>
      </c>
      <c r="J453" s="196">
        <f t="shared" si="51"/>
        <v>40</v>
      </c>
      <c r="K453" s="197">
        <v>0</v>
      </c>
      <c r="L453" s="197">
        <f t="shared" si="48"/>
        <v>0</v>
      </c>
      <c r="M453" s="197">
        <v>0</v>
      </c>
      <c r="N453" s="197">
        <v>0</v>
      </c>
      <c r="O453" s="197">
        <v>40</v>
      </c>
      <c r="P453" s="197">
        <v>0</v>
      </c>
      <c r="Q453" s="200" t="s">
        <v>361</v>
      </c>
    </row>
    <row r="454" spans="1:17" ht="19.5">
      <c r="A454" s="54"/>
      <c r="B454" s="195" t="s">
        <v>365</v>
      </c>
      <c r="C454" s="196">
        <f t="shared" si="49"/>
        <v>140</v>
      </c>
      <c r="D454" s="197">
        <v>0</v>
      </c>
      <c r="E454" s="197">
        <f t="shared" si="50"/>
        <v>0</v>
      </c>
      <c r="F454" s="197">
        <v>0</v>
      </c>
      <c r="G454" s="197">
        <v>0</v>
      </c>
      <c r="H454" s="197">
        <v>140</v>
      </c>
      <c r="I454" s="197">
        <v>0</v>
      </c>
      <c r="J454" s="196">
        <f t="shared" si="51"/>
        <v>140</v>
      </c>
      <c r="K454" s="197">
        <v>0</v>
      </c>
      <c r="L454" s="197">
        <f t="shared" si="48"/>
        <v>0</v>
      </c>
      <c r="M454" s="197">
        <v>0</v>
      </c>
      <c r="N454" s="197">
        <v>0</v>
      </c>
      <c r="O454" s="197">
        <v>140</v>
      </c>
      <c r="P454" s="197">
        <v>0</v>
      </c>
      <c r="Q454" s="200" t="s">
        <v>365</v>
      </c>
    </row>
    <row r="455" spans="1:17" ht="19.5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</row>
    <row r="456" spans="1:17" ht="19.5">
      <c r="A456" s="54"/>
      <c r="B456" s="54"/>
      <c r="C456" s="202">
        <v>0</v>
      </c>
      <c r="D456" s="202">
        <v>0</v>
      </c>
      <c r="E456" s="202">
        <v>0</v>
      </c>
      <c r="F456" s="202">
        <v>0</v>
      </c>
      <c r="G456" s="202">
        <v>0</v>
      </c>
      <c r="H456" s="202">
        <v>0</v>
      </c>
      <c r="I456" s="202">
        <v>0</v>
      </c>
      <c r="J456" s="202">
        <v>0</v>
      </c>
      <c r="K456" s="202">
        <v>0</v>
      </c>
      <c r="L456" s="202">
        <v>0</v>
      </c>
      <c r="M456" s="202">
        <v>0</v>
      </c>
      <c r="N456" s="202">
        <v>0</v>
      </c>
      <c r="O456" s="202">
        <v>0</v>
      </c>
      <c r="P456" s="202">
        <v>0</v>
      </c>
      <c r="Q456" s="54"/>
    </row>
    <row r="457" spans="1:17" ht="19.5">
      <c r="A457" s="54"/>
      <c r="B457" s="195" t="s">
        <v>356</v>
      </c>
      <c r="C457" s="197">
        <v>0</v>
      </c>
      <c r="D457" s="197">
        <v>0</v>
      </c>
      <c r="E457" s="197">
        <v>0</v>
      </c>
      <c r="F457" s="197">
        <v>0</v>
      </c>
      <c r="G457" s="197">
        <v>0</v>
      </c>
      <c r="H457" s="197">
        <v>0</v>
      </c>
      <c r="I457" s="197">
        <v>0</v>
      </c>
      <c r="J457" s="197">
        <v>0</v>
      </c>
      <c r="K457" s="197">
        <v>0</v>
      </c>
      <c r="L457" s="197">
        <v>0</v>
      </c>
      <c r="M457" s="197">
        <v>0</v>
      </c>
      <c r="N457" s="197">
        <v>0</v>
      </c>
      <c r="O457" s="197">
        <v>0</v>
      </c>
      <c r="P457" s="197">
        <v>0</v>
      </c>
      <c r="Q457" s="200" t="s">
        <v>367</v>
      </c>
    </row>
    <row r="458" spans="1:17" ht="19.5">
      <c r="A458" s="54"/>
      <c r="B458" s="195" t="s">
        <v>357</v>
      </c>
      <c r="C458" s="197">
        <v>0</v>
      </c>
      <c r="D458" s="197">
        <v>0</v>
      </c>
      <c r="E458" s="197">
        <v>0</v>
      </c>
      <c r="F458" s="197">
        <v>0</v>
      </c>
      <c r="G458" s="197">
        <v>0</v>
      </c>
      <c r="H458" s="197">
        <v>0</v>
      </c>
      <c r="I458" s="197">
        <v>0</v>
      </c>
      <c r="J458" s="197">
        <v>0</v>
      </c>
      <c r="K458" s="197">
        <v>0</v>
      </c>
      <c r="L458" s="197">
        <v>0</v>
      </c>
      <c r="M458" s="197">
        <v>0</v>
      </c>
      <c r="N458" s="197">
        <v>0</v>
      </c>
      <c r="O458" s="197">
        <v>0</v>
      </c>
      <c r="P458" s="197">
        <v>0</v>
      </c>
      <c r="Q458" s="200" t="s">
        <v>367</v>
      </c>
    </row>
    <row r="459" spans="1:17" ht="19.5">
      <c r="A459" s="54"/>
      <c r="B459" s="195" t="s">
        <v>359</v>
      </c>
      <c r="C459" s="197">
        <v>0</v>
      </c>
      <c r="D459" s="197">
        <v>0</v>
      </c>
      <c r="E459" s="197">
        <v>0</v>
      </c>
      <c r="F459" s="197">
        <v>0</v>
      </c>
      <c r="G459" s="197">
        <v>0</v>
      </c>
      <c r="H459" s="197">
        <v>0</v>
      </c>
      <c r="I459" s="197">
        <v>0</v>
      </c>
      <c r="J459" s="197">
        <v>0</v>
      </c>
      <c r="K459" s="197">
        <v>0</v>
      </c>
      <c r="L459" s="197">
        <v>0</v>
      </c>
      <c r="M459" s="197">
        <v>0</v>
      </c>
      <c r="N459" s="197">
        <v>0</v>
      </c>
      <c r="O459" s="197">
        <v>0</v>
      </c>
      <c r="P459" s="197">
        <v>0</v>
      </c>
      <c r="Q459" s="200" t="s">
        <v>367</v>
      </c>
    </row>
    <row r="460" spans="1:17" ht="19.5">
      <c r="A460" s="54"/>
      <c r="B460" s="195" t="s">
        <v>360</v>
      </c>
      <c r="C460" s="197">
        <v>0</v>
      </c>
      <c r="D460" s="197">
        <v>0</v>
      </c>
      <c r="E460" s="197">
        <v>0</v>
      </c>
      <c r="F460" s="197">
        <v>0</v>
      </c>
      <c r="G460" s="197">
        <v>0</v>
      </c>
      <c r="H460" s="197">
        <v>0</v>
      </c>
      <c r="I460" s="197">
        <v>0</v>
      </c>
      <c r="J460" s="197">
        <v>0</v>
      </c>
      <c r="K460" s="197">
        <v>0</v>
      </c>
      <c r="L460" s="197">
        <v>0</v>
      </c>
      <c r="M460" s="197">
        <v>0</v>
      </c>
      <c r="N460" s="197">
        <v>0</v>
      </c>
      <c r="O460" s="197">
        <v>0</v>
      </c>
      <c r="P460" s="197">
        <v>0</v>
      </c>
      <c r="Q460" s="200" t="s">
        <v>367</v>
      </c>
    </row>
    <row r="461" spans="1:17" ht="19.5">
      <c r="A461" s="203"/>
      <c r="B461" s="195" t="s">
        <v>361</v>
      </c>
      <c r="C461" s="197">
        <v>0</v>
      </c>
      <c r="D461" s="197">
        <v>0</v>
      </c>
      <c r="E461" s="197">
        <v>0</v>
      </c>
      <c r="F461" s="197">
        <v>0</v>
      </c>
      <c r="G461" s="197">
        <v>0</v>
      </c>
      <c r="H461" s="197">
        <v>0</v>
      </c>
      <c r="I461" s="197">
        <v>0</v>
      </c>
      <c r="J461" s="197">
        <v>0</v>
      </c>
      <c r="K461" s="197">
        <v>0</v>
      </c>
      <c r="L461" s="197">
        <v>0</v>
      </c>
      <c r="M461" s="197">
        <v>0</v>
      </c>
      <c r="N461" s="197">
        <v>0</v>
      </c>
      <c r="O461" s="197">
        <v>0</v>
      </c>
      <c r="P461" s="197">
        <v>0</v>
      </c>
      <c r="Q461" s="200" t="s">
        <v>367</v>
      </c>
    </row>
    <row r="462" spans="1:17" ht="19.5">
      <c r="A462" s="54"/>
      <c r="B462" s="195" t="s">
        <v>365</v>
      </c>
      <c r="C462" s="197">
        <v>0</v>
      </c>
      <c r="D462" s="197">
        <v>0</v>
      </c>
      <c r="E462" s="197">
        <v>0</v>
      </c>
      <c r="F462" s="197">
        <v>0</v>
      </c>
      <c r="G462" s="197">
        <v>0</v>
      </c>
      <c r="H462" s="197">
        <v>0</v>
      </c>
      <c r="I462" s="197">
        <v>0</v>
      </c>
      <c r="J462" s="197">
        <v>0</v>
      </c>
      <c r="K462" s="197">
        <v>0</v>
      </c>
      <c r="L462" s="197">
        <v>0</v>
      </c>
      <c r="M462" s="197">
        <v>0</v>
      </c>
      <c r="N462" s="197">
        <v>0</v>
      </c>
      <c r="O462" s="197">
        <v>0</v>
      </c>
      <c r="P462" s="197">
        <v>0</v>
      </c>
      <c r="Q462" s="200" t="s">
        <v>367</v>
      </c>
    </row>
    <row r="463" spans="1:17" ht="19.5">
      <c r="A463" s="307" t="s">
        <v>374</v>
      </c>
      <c r="B463" s="308"/>
      <c r="C463" s="196">
        <f>C433+C448+C456</f>
        <v>29674.233000000004</v>
      </c>
      <c r="D463" s="196">
        <f t="shared" ref="D463:P463" si="52">D433+D448+D456</f>
        <v>0</v>
      </c>
      <c r="E463" s="196">
        <f t="shared" si="52"/>
        <v>0</v>
      </c>
      <c r="F463" s="196">
        <f t="shared" si="52"/>
        <v>0</v>
      </c>
      <c r="G463" s="196">
        <f t="shared" si="52"/>
        <v>0</v>
      </c>
      <c r="H463" s="196">
        <f t="shared" si="52"/>
        <v>29674.233000000004</v>
      </c>
      <c r="I463" s="196">
        <f t="shared" si="52"/>
        <v>0</v>
      </c>
      <c r="J463" s="196">
        <f t="shared" si="52"/>
        <v>29674.233000000004</v>
      </c>
      <c r="K463" s="196">
        <f t="shared" si="52"/>
        <v>0</v>
      </c>
      <c r="L463" s="196">
        <f t="shared" si="52"/>
        <v>0</v>
      </c>
      <c r="M463" s="196">
        <f t="shared" si="52"/>
        <v>0</v>
      </c>
      <c r="N463" s="196">
        <f t="shared" si="52"/>
        <v>0</v>
      </c>
      <c r="O463" s="196">
        <f t="shared" si="52"/>
        <v>29674.233000000004</v>
      </c>
      <c r="P463" s="196">
        <f t="shared" si="52"/>
        <v>0</v>
      </c>
      <c r="Q463" s="54"/>
    </row>
    <row r="464" spans="1:17" ht="19.5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</row>
    <row r="465" spans="1:17" ht="56.25" customHeight="1">
      <c r="A465" s="54"/>
      <c r="B465" s="360" t="s">
        <v>375</v>
      </c>
      <c r="C465" s="361"/>
      <c r="D465" s="361"/>
      <c r="E465" s="361"/>
      <c r="F465" s="361"/>
      <c r="G465" s="361"/>
      <c r="H465" s="361"/>
      <c r="I465" s="361"/>
      <c r="J465" s="361"/>
      <c r="K465" s="361"/>
      <c r="L465" s="361"/>
      <c r="M465" s="361"/>
      <c r="N465" s="361"/>
      <c r="O465" s="361"/>
      <c r="P465" s="362"/>
      <c r="Q465" s="54"/>
    </row>
    <row r="466" spans="1:17" ht="42.75" customHeight="1">
      <c r="A466" s="54"/>
      <c r="B466" s="193" t="s">
        <v>381</v>
      </c>
      <c r="C466" s="196">
        <f>C467+C468+C469+C470+C471+C472+C473</f>
        <v>209116.99977999998</v>
      </c>
      <c r="D466" s="196">
        <f t="shared" ref="D466:I466" si="53">D467+D468+D469+D470+D471+D472+D473</f>
        <v>137344.5</v>
      </c>
      <c r="E466" s="196">
        <f t="shared" si="53"/>
        <v>1006.982</v>
      </c>
      <c r="F466" s="196">
        <f t="shared" si="53"/>
        <v>0</v>
      </c>
      <c r="G466" s="196">
        <f t="shared" si="53"/>
        <v>1006.982</v>
      </c>
      <c r="H466" s="196">
        <f t="shared" si="53"/>
        <v>70765.517780000009</v>
      </c>
      <c r="I466" s="196">
        <f t="shared" si="53"/>
        <v>0</v>
      </c>
      <c r="J466" s="196">
        <f>J467+J468+J469+J470+J471+J472+J473</f>
        <v>209116.99977999998</v>
      </c>
      <c r="K466" s="196">
        <f t="shared" ref="K466:P466" si="54">K467+K468+K469+K470+K471+K472+K473</f>
        <v>137344.5</v>
      </c>
      <c r="L466" s="196">
        <f t="shared" si="54"/>
        <v>1006.982</v>
      </c>
      <c r="M466" s="196">
        <f t="shared" si="54"/>
        <v>0</v>
      </c>
      <c r="N466" s="196">
        <f t="shared" si="54"/>
        <v>1006.982</v>
      </c>
      <c r="O466" s="196">
        <f t="shared" si="54"/>
        <v>70765.517780000009</v>
      </c>
      <c r="P466" s="196">
        <f t="shared" si="54"/>
        <v>0</v>
      </c>
      <c r="Q466" s="54"/>
    </row>
    <row r="467" spans="1:17" ht="19.5">
      <c r="A467" s="54"/>
      <c r="B467" s="195" t="s">
        <v>376</v>
      </c>
      <c r="C467" s="198">
        <f>D467+E467+H467+I467</f>
        <v>23993.106</v>
      </c>
      <c r="D467" s="197">
        <v>14300.366</v>
      </c>
      <c r="E467" s="197">
        <f t="shared" ref="E467:E473" si="55">F467+G467</f>
        <v>0</v>
      </c>
      <c r="F467" s="197">
        <v>0</v>
      </c>
      <c r="G467" s="197">
        <v>0</v>
      </c>
      <c r="H467" s="197">
        <v>9692.74</v>
      </c>
      <c r="I467" s="197">
        <v>0</v>
      </c>
      <c r="J467" s="198">
        <f>K467+L467+O467+P467</f>
        <v>23993.106</v>
      </c>
      <c r="K467" s="197">
        <v>14300.366</v>
      </c>
      <c r="L467" s="197">
        <f t="shared" ref="L467" si="56">M467+N467</f>
        <v>0</v>
      </c>
      <c r="M467" s="197">
        <v>0</v>
      </c>
      <c r="N467" s="197">
        <v>0</v>
      </c>
      <c r="O467" s="197">
        <v>9692.74</v>
      </c>
      <c r="P467" s="197">
        <v>0</v>
      </c>
      <c r="Q467" s="54"/>
    </row>
    <row r="468" spans="1:17" ht="19.5">
      <c r="A468" s="54"/>
      <c r="B468" s="195" t="s">
        <v>377</v>
      </c>
      <c r="C468" s="198">
        <f t="shared" ref="C468:C473" si="57">D468+E468+H468+I468</f>
        <v>50093.083769999997</v>
      </c>
      <c r="D468" s="197">
        <v>30851.419000000002</v>
      </c>
      <c r="E468" s="197">
        <f>F468+G468</f>
        <v>0</v>
      </c>
      <c r="F468" s="197">
        <v>0</v>
      </c>
      <c r="G468" s="197">
        <v>0</v>
      </c>
      <c r="H468" s="197">
        <v>19241.664769999999</v>
      </c>
      <c r="I468" s="197">
        <v>0</v>
      </c>
      <c r="J468" s="198">
        <f t="shared" ref="J468:J473" si="58">K468+L468+O468+P468</f>
        <v>50093.083769999997</v>
      </c>
      <c r="K468" s="197">
        <v>30851.419000000002</v>
      </c>
      <c r="L468" s="197">
        <f>M468+N468</f>
        <v>0</v>
      </c>
      <c r="M468" s="197">
        <v>0</v>
      </c>
      <c r="N468" s="197">
        <v>0</v>
      </c>
      <c r="O468" s="197">
        <v>19241.664769999999</v>
      </c>
      <c r="P468" s="197">
        <v>0</v>
      </c>
      <c r="Q468" s="54"/>
    </row>
    <row r="469" spans="1:17" ht="19.5">
      <c r="A469" s="54"/>
      <c r="B469" s="195" t="s">
        <v>378</v>
      </c>
      <c r="C469" s="198">
        <f t="shared" si="57"/>
        <v>28049.476000000002</v>
      </c>
      <c r="D469" s="197">
        <v>15386.915000000001</v>
      </c>
      <c r="E469" s="197">
        <f t="shared" si="55"/>
        <v>0</v>
      </c>
      <c r="F469" s="197">
        <v>0</v>
      </c>
      <c r="G469" s="197">
        <v>0</v>
      </c>
      <c r="H469" s="197">
        <v>12662.561</v>
      </c>
      <c r="I469" s="197">
        <v>0</v>
      </c>
      <c r="J469" s="198">
        <f t="shared" si="58"/>
        <v>28049.476000000002</v>
      </c>
      <c r="K469" s="197">
        <v>15386.915000000001</v>
      </c>
      <c r="L469" s="197">
        <f t="shared" ref="L469:L473" si="59">M469+N469</f>
        <v>0</v>
      </c>
      <c r="M469" s="197">
        <v>0</v>
      </c>
      <c r="N469" s="197">
        <v>0</v>
      </c>
      <c r="O469" s="197">
        <v>12662.561</v>
      </c>
      <c r="P469" s="197">
        <v>0</v>
      </c>
      <c r="Q469" s="54"/>
    </row>
    <row r="470" spans="1:17" ht="19.5">
      <c r="A470" s="54"/>
      <c r="B470" s="195" t="s">
        <v>371</v>
      </c>
      <c r="C470" s="198">
        <f t="shared" si="57"/>
        <v>42507.873999999996</v>
      </c>
      <c r="D470" s="197">
        <v>35023.822</v>
      </c>
      <c r="E470" s="197">
        <f t="shared" si="55"/>
        <v>0</v>
      </c>
      <c r="F470" s="197">
        <v>0</v>
      </c>
      <c r="G470" s="197">
        <v>0</v>
      </c>
      <c r="H470" s="197">
        <v>7484.0519999999997</v>
      </c>
      <c r="I470" s="197">
        <v>0</v>
      </c>
      <c r="J470" s="198">
        <f t="shared" si="58"/>
        <v>42507.873999999996</v>
      </c>
      <c r="K470" s="197">
        <v>35023.822</v>
      </c>
      <c r="L470" s="197">
        <f t="shared" si="59"/>
        <v>0</v>
      </c>
      <c r="M470" s="197">
        <v>0</v>
      </c>
      <c r="N470" s="197">
        <v>0</v>
      </c>
      <c r="O470" s="197">
        <v>7484.0519999999997</v>
      </c>
      <c r="P470" s="197">
        <v>0</v>
      </c>
      <c r="Q470" s="54"/>
    </row>
    <row r="471" spans="1:17" ht="19.5">
      <c r="A471" s="54"/>
      <c r="B471" s="195" t="s">
        <v>372</v>
      </c>
      <c r="C471" s="198">
        <f t="shared" si="57"/>
        <v>50010.638000000006</v>
      </c>
      <c r="D471" s="197">
        <v>41781.978000000003</v>
      </c>
      <c r="E471" s="197">
        <f t="shared" si="55"/>
        <v>0</v>
      </c>
      <c r="F471" s="197">
        <v>0</v>
      </c>
      <c r="G471" s="197">
        <v>0</v>
      </c>
      <c r="H471" s="197">
        <v>8228.66</v>
      </c>
      <c r="I471" s="197">
        <v>0</v>
      </c>
      <c r="J471" s="198">
        <f t="shared" si="58"/>
        <v>50010.638000000006</v>
      </c>
      <c r="K471" s="197">
        <v>41781.978000000003</v>
      </c>
      <c r="L471" s="197">
        <f t="shared" si="59"/>
        <v>0</v>
      </c>
      <c r="M471" s="197">
        <v>0</v>
      </c>
      <c r="N471" s="197">
        <v>0</v>
      </c>
      <c r="O471" s="197">
        <v>8228.66</v>
      </c>
      <c r="P471" s="197">
        <v>0</v>
      </c>
      <c r="Q471" s="54"/>
    </row>
    <row r="472" spans="1:17" ht="19.5">
      <c r="A472" s="54"/>
      <c r="B472" s="195" t="s">
        <v>379</v>
      </c>
      <c r="C472" s="198">
        <f t="shared" si="57"/>
        <v>9699.4664799999991</v>
      </c>
      <c r="D472" s="197">
        <v>0</v>
      </c>
      <c r="E472" s="197">
        <f t="shared" si="55"/>
        <v>1006.982</v>
      </c>
      <c r="F472" s="197">
        <v>0</v>
      </c>
      <c r="G472" s="197">
        <v>1006.982</v>
      </c>
      <c r="H472" s="197">
        <v>8692.4844799999992</v>
      </c>
      <c r="I472" s="197">
        <v>0</v>
      </c>
      <c r="J472" s="198">
        <f t="shared" si="58"/>
        <v>9699.4664799999991</v>
      </c>
      <c r="K472" s="197">
        <v>0</v>
      </c>
      <c r="L472" s="197">
        <f t="shared" si="59"/>
        <v>1006.982</v>
      </c>
      <c r="M472" s="197">
        <v>0</v>
      </c>
      <c r="N472" s="197">
        <v>1006.982</v>
      </c>
      <c r="O472" s="197">
        <v>8692.4844799999992</v>
      </c>
      <c r="P472" s="197">
        <v>0</v>
      </c>
      <c r="Q472" s="54"/>
    </row>
    <row r="473" spans="1:17" ht="19.5">
      <c r="A473" s="54"/>
      <c r="B473" s="195" t="s">
        <v>380</v>
      </c>
      <c r="C473" s="198">
        <f t="shared" si="57"/>
        <v>4763.3555299999998</v>
      </c>
      <c r="D473" s="197">
        <v>0</v>
      </c>
      <c r="E473" s="197">
        <f t="shared" si="55"/>
        <v>0</v>
      </c>
      <c r="F473" s="197">
        <v>0</v>
      </c>
      <c r="G473" s="197">
        <v>0</v>
      </c>
      <c r="H473" s="197">
        <v>4763.3555299999998</v>
      </c>
      <c r="I473" s="197">
        <v>0</v>
      </c>
      <c r="J473" s="198">
        <f t="shared" si="58"/>
        <v>4763.3555299999998</v>
      </c>
      <c r="K473" s="197">
        <v>0</v>
      </c>
      <c r="L473" s="197">
        <f t="shared" si="59"/>
        <v>0</v>
      </c>
      <c r="M473" s="197">
        <v>0</v>
      </c>
      <c r="N473" s="197">
        <v>0</v>
      </c>
      <c r="O473" s="197">
        <v>4763.3555299999998</v>
      </c>
      <c r="P473" s="197">
        <v>0</v>
      </c>
      <c r="Q473" s="54"/>
    </row>
    <row r="474" spans="1:17" ht="33" customHeight="1">
      <c r="A474" s="307" t="s">
        <v>382</v>
      </c>
      <c r="B474" s="308"/>
      <c r="C474" s="196">
        <f>C466</f>
        <v>209116.99977999998</v>
      </c>
      <c r="D474" s="196">
        <f t="shared" ref="D474:P474" si="60">D466</f>
        <v>137344.5</v>
      </c>
      <c r="E474" s="196">
        <f t="shared" si="60"/>
        <v>1006.982</v>
      </c>
      <c r="F474" s="196">
        <f t="shared" si="60"/>
        <v>0</v>
      </c>
      <c r="G474" s="196">
        <f t="shared" si="60"/>
        <v>1006.982</v>
      </c>
      <c r="H474" s="196">
        <f t="shared" si="60"/>
        <v>70765.517780000009</v>
      </c>
      <c r="I474" s="196">
        <f t="shared" si="60"/>
        <v>0</v>
      </c>
      <c r="J474" s="196">
        <f t="shared" si="60"/>
        <v>209116.99977999998</v>
      </c>
      <c r="K474" s="196">
        <f t="shared" si="60"/>
        <v>137344.5</v>
      </c>
      <c r="L474" s="196">
        <f t="shared" si="60"/>
        <v>1006.982</v>
      </c>
      <c r="M474" s="196">
        <f t="shared" si="60"/>
        <v>0</v>
      </c>
      <c r="N474" s="196">
        <f t="shared" si="60"/>
        <v>1006.982</v>
      </c>
      <c r="O474" s="196">
        <f t="shared" si="60"/>
        <v>70765.517780000009</v>
      </c>
      <c r="P474" s="196">
        <f t="shared" si="60"/>
        <v>0</v>
      </c>
      <c r="Q474" s="54"/>
    </row>
    <row r="475" spans="1:17" ht="19.5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</row>
    <row r="476" spans="1:17" ht="51" customHeight="1">
      <c r="A476" s="54"/>
      <c r="B476" s="360" t="s">
        <v>383</v>
      </c>
      <c r="C476" s="361"/>
      <c r="D476" s="361"/>
      <c r="E476" s="361"/>
      <c r="F476" s="361"/>
      <c r="G476" s="361"/>
      <c r="H476" s="361"/>
      <c r="I476" s="361"/>
      <c r="J476" s="361"/>
      <c r="K476" s="361"/>
      <c r="L476" s="361"/>
      <c r="M476" s="361"/>
      <c r="N476" s="361"/>
      <c r="O476" s="361"/>
      <c r="P476" s="362"/>
      <c r="Q476" s="54"/>
    </row>
    <row r="477" spans="1:17" ht="96" customHeight="1">
      <c r="A477" s="54"/>
      <c r="B477" s="195" t="s">
        <v>384</v>
      </c>
      <c r="C477" s="198">
        <v>8308.2425000000003</v>
      </c>
      <c r="D477" s="198">
        <v>0</v>
      </c>
      <c r="E477" s="198">
        <f>F477+G477</f>
        <v>0</v>
      </c>
      <c r="F477" s="198">
        <v>0</v>
      </c>
      <c r="G477" s="198">
        <v>0</v>
      </c>
      <c r="H477" s="198">
        <v>8308.2425000000003</v>
      </c>
      <c r="I477" s="198">
        <v>0</v>
      </c>
      <c r="J477" s="198">
        <f>K477+O477+P477</f>
        <v>8296.4468300000008</v>
      </c>
      <c r="K477" s="198"/>
      <c r="L477" s="198">
        <f>M477+N477</f>
        <v>0</v>
      </c>
      <c r="M477" s="198">
        <v>0</v>
      </c>
      <c r="N477" s="198">
        <v>0</v>
      </c>
      <c r="O477" s="198">
        <v>8296.4468300000008</v>
      </c>
      <c r="P477" s="198">
        <v>0</v>
      </c>
      <c r="Q477" s="200" t="s">
        <v>386</v>
      </c>
    </row>
    <row r="478" spans="1:17" ht="19.5">
      <c r="A478" s="307" t="s">
        <v>385</v>
      </c>
      <c r="B478" s="308"/>
      <c r="C478" s="196">
        <f>D478+E478+H478+I478</f>
        <v>8308.2425000000003</v>
      </c>
      <c r="D478" s="196">
        <f>D477</f>
        <v>0</v>
      </c>
      <c r="E478" s="196">
        <f t="shared" ref="E478:P478" si="61">E477</f>
        <v>0</v>
      </c>
      <c r="F478" s="196">
        <f t="shared" si="61"/>
        <v>0</v>
      </c>
      <c r="G478" s="196">
        <f t="shared" si="61"/>
        <v>0</v>
      </c>
      <c r="H478" s="196">
        <f t="shared" si="61"/>
        <v>8308.2425000000003</v>
      </c>
      <c r="I478" s="196">
        <f t="shared" si="61"/>
        <v>0</v>
      </c>
      <c r="J478" s="196">
        <f t="shared" si="61"/>
        <v>8296.4468300000008</v>
      </c>
      <c r="K478" s="196">
        <f>K477</f>
        <v>0</v>
      </c>
      <c r="L478" s="196">
        <f t="shared" si="61"/>
        <v>0</v>
      </c>
      <c r="M478" s="196">
        <f t="shared" si="61"/>
        <v>0</v>
      </c>
      <c r="N478" s="196">
        <f t="shared" si="61"/>
        <v>0</v>
      </c>
      <c r="O478" s="196">
        <f t="shared" si="61"/>
        <v>8296.4468300000008</v>
      </c>
      <c r="P478" s="196">
        <f t="shared" si="61"/>
        <v>0</v>
      </c>
      <c r="Q478" s="54"/>
    </row>
    <row r="479" spans="1:17" ht="19.5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</row>
    <row r="480" spans="1:17" ht="41.25" customHeight="1">
      <c r="A480" s="54"/>
      <c r="B480" s="360" t="s">
        <v>387</v>
      </c>
      <c r="C480" s="361"/>
      <c r="D480" s="361"/>
      <c r="E480" s="361"/>
      <c r="F480" s="361"/>
      <c r="G480" s="361"/>
      <c r="H480" s="361"/>
      <c r="I480" s="361"/>
      <c r="J480" s="361"/>
      <c r="K480" s="361"/>
      <c r="L480" s="361"/>
      <c r="M480" s="361"/>
      <c r="N480" s="361"/>
      <c r="O480" s="361"/>
      <c r="P480" s="362"/>
      <c r="Q480" s="54"/>
    </row>
    <row r="481" spans="1:17" ht="82.5" customHeight="1">
      <c r="A481" s="54"/>
      <c r="B481" s="195" t="s">
        <v>389</v>
      </c>
      <c r="C481" s="198">
        <f>D481+E481+H481+I481</f>
        <v>233.2</v>
      </c>
      <c r="D481" s="198">
        <v>233.2</v>
      </c>
      <c r="E481" s="198">
        <f>F481+G481</f>
        <v>0</v>
      </c>
      <c r="F481" s="198"/>
      <c r="G481" s="198">
        <v>0</v>
      </c>
      <c r="H481" s="198">
        <v>0</v>
      </c>
      <c r="I481" s="198">
        <v>0</v>
      </c>
      <c r="J481" s="198">
        <f>K481+L481+O481+P481</f>
        <v>233.2</v>
      </c>
      <c r="K481" s="198">
        <v>233.2</v>
      </c>
      <c r="L481" s="198">
        <f>M481+N481</f>
        <v>0</v>
      </c>
      <c r="M481" s="198">
        <v>0</v>
      </c>
      <c r="N481" s="198">
        <v>0</v>
      </c>
      <c r="O481" s="198">
        <v>0</v>
      </c>
      <c r="P481" s="198">
        <v>0</v>
      </c>
      <c r="Q481" s="200" t="s">
        <v>392</v>
      </c>
    </row>
    <row r="482" spans="1:17" ht="122.25" customHeight="1">
      <c r="A482" s="54"/>
      <c r="B482" s="195" t="s">
        <v>390</v>
      </c>
      <c r="C482" s="198">
        <f>D482+E482+H482+I482</f>
        <v>127.3</v>
      </c>
      <c r="D482" s="198">
        <v>0</v>
      </c>
      <c r="E482" s="198">
        <f>F482+G482</f>
        <v>127.3</v>
      </c>
      <c r="F482" s="198"/>
      <c r="G482" s="198">
        <v>127.3</v>
      </c>
      <c r="H482" s="198">
        <v>0</v>
      </c>
      <c r="I482" s="198">
        <v>0</v>
      </c>
      <c r="J482" s="198">
        <f>K482+L482+O482+P482</f>
        <v>127.3</v>
      </c>
      <c r="K482" s="198">
        <v>0</v>
      </c>
      <c r="L482" s="198">
        <f>M482+N482</f>
        <v>127.3</v>
      </c>
      <c r="M482" s="198">
        <v>0</v>
      </c>
      <c r="N482" s="198">
        <v>127.3</v>
      </c>
      <c r="O482" s="198">
        <v>0</v>
      </c>
      <c r="P482" s="198">
        <v>0</v>
      </c>
      <c r="Q482" s="200" t="s">
        <v>393</v>
      </c>
    </row>
    <row r="483" spans="1:17" ht="115.5" customHeight="1">
      <c r="A483" s="54"/>
      <c r="B483" s="195" t="s">
        <v>388</v>
      </c>
      <c r="C483" s="198">
        <f>D483+E483+H483+I483</f>
        <v>5870.4</v>
      </c>
      <c r="D483" s="198">
        <v>5870.4</v>
      </c>
      <c r="E483" s="198">
        <f>F483+G483</f>
        <v>0</v>
      </c>
      <c r="F483" s="198"/>
      <c r="G483" s="198">
        <v>0</v>
      </c>
      <c r="H483" s="198">
        <v>0</v>
      </c>
      <c r="I483" s="198">
        <v>0</v>
      </c>
      <c r="J483" s="198">
        <f>K483+L483+O483+P483</f>
        <v>5870.4</v>
      </c>
      <c r="K483" s="198">
        <v>5870.4</v>
      </c>
      <c r="L483" s="198">
        <f>M483+N483</f>
        <v>0</v>
      </c>
      <c r="M483" s="198">
        <v>0</v>
      </c>
      <c r="N483" s="198">
        <v>0</v>
      </c>
      <c r="O483" s="198">
        <v>0</v>
      </c>
      <c r="P483" s="198">
        <v>0</v>
      </c>
      <c r="Q483" s="200" t="s">
        <v>394</v>
      </c>
    </row>
    <row r="484" spans="1:17" ht="19.5">
      <c r="A484" s="307" t="s">
        <v>385</v>
      </c>
      <c r="B484" s="308"/>
      <c r="C484" s="196">
        <f>D484+E484+H484+I484</f>
        <v>6230.9</v>
      </c>
      <c r="D484" s="196">
        <f t="shared" ref="D484:P484" si="62">D483+D482+D481</f>
        <v>6103.5999999999995</v>
      </c>
      <c r="E484" s="196">
        <f>F484+G484</f>
        <v>127.3</v>
      </c>
      <c r="F484" s="196">
        <f t="shared" si="62"/>
        <v>0</v>
      </c>
      <c r="G484" s="196">
        <f t="shared" si="62"/>
        <v>127.3</v>
      </c>
      <c r="H484" s="196">
        <f t="shared" si="62"/>
        <v>0</v>
      </c>
      <c r="I484" s="196">
        <f t="shared" si="62"/>
        <v>0</v>
      </c>
      <c r="J484" s="196">
        <f t="shared" si="62"/>
        <v>6230.9</v>
      </c>
      <c r="K484" s="196">
        <f>K481+K482+K483</f>
        <v>6103.5999999999995</v>
      </c>
      <c r="L484" s="196">
        <f>-M484+N484</f>
        <v>127.3</v>
      </c>
      <c r="M484" s="196">
        <f t="shared" si="62"/>
        <v>0</v>
      </c>
      <c r="N484" s="196">
        <f t="shared" si="62"/>
        <v>127.3</v>
      </c>
      <c r="O484" s="196">
        <f t="shared" si="62"/>
        <v>0</v>
      </c>
      <c r="P484" s="196">
        <f t="shared" si="62"/>
        <v>0</v>
      </c>
      <c r="Q484" s="54"/>
    </row>
    <row r="485" spans="1:17" ht="19.5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</row>
    <row r="486" spans="1:17" ht="41.25" customHeight="1">
      <c r="A486" s="307" t="s">
        <v>391</v>
      </c>
      <c r="B486" s="308"/>
      <c r="C486" s="196">
        <f>C484+C478+C474+C463+C430</f>
        <v>256780.11128999997</v>
      </c>
      <c r="D486" s="196">
        <f t="shared" ref="D486:P486" si="63">D484+D478+D474+D463+D430</f>
        <v>143448.1</v>
      </c>
      <c r="E486" s="196">
        <f t="shared" si="63"/>
        <v>1296.482</v>
      </c>
      <c r="F486" s="196">
        <f t="shared" si="63"/>
        <v>0</v>
      </c>
      <c r="G486" s="196">
        <f t="shared" si="63"/>
        <v>1296.482</v>
      </c>
      <c r="H486" s="196">
        <f t="shared" si="63"/>
        <v>112035.52929000002</v>
      </c>
      <c r="I486" s="196">
        <f t="shared" si="63"/>
        <v>0</v>
      </c>
      <c r="J486" s="196">
        <f t="shared" si="63"/>
        <v>256768.27979999999</v>
      </c>
      <c r="K486" s="196">
        <f t="shared" si="63"/>
        <v>143448.1</v>
      </c>
      <c r="L486" s="196">
        <f t="shared" si="63"/>
        <v>1296.4461799999999</v>
      </c>
      <c r="M486" s="196">
        <f t="shared" si="63"/>
        <v>0</v>
      </c>
      <c r="N486" s="196">
        <f t="shared" si="63"/>
        <v>1296.4461799999999</v>
      </c>
      <c r="O486" s="196">
        <f t="shared" si="63"/>
        <v>112023.73362000001</v>
      </c>
      <c r="P486" s="196">
        <f t="shared" si="63"/>
        <v>0</v>
      </c>
      <c r="Q486" s="54"/>
    </row>
    <row r="487" spans="1:17" ht="19.5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</row>
    <row r="488" spans="1:17" ht="50.25" customHeight="1">
      <c r="A488" s="54"/>
      <c r="B488" s="367" t="s">
        <v>395</v>
      </c>
      <c r="C488" s="368"/>
      <c r="D488" s="368"/>
      <c r="E488" s="368"/>
      <c r="F488" s="368"/>
      <c r="G488" s="368"/>
      <c r="H488" s="368"/>
      <c r="I488" s="368"/>
      <c r="J488" s="368"/>
      <c r="K488" s="368"/>
      <c r="L488" s="368"/>
      <c r="M488" s="368"/>
      <c r="N488" s="368"/>
      <c r="O488" s="368"/>
      <c r="P488" s="369"/>
      <c r="Q488" s="204"/>
    </row>
    <row r="489" spans="1:17" ht="44.25" customHeight="1">
      <c r="A489" s="54"/>
      <c r="B489" s="360" t="s">
        <v>396</v>
      </c>
      <c r="C489" s="361"/>
      <c r="D489" s="361"/>
      <c r="E489" s="361"/>
      <c r="F489" s="361"/>
      <c r="G489" s="361"/>
      <c r="H489" s="361"/>
      <c r="I489" s="361"/>
      <c r="J489" s="361"/>
      <c r="K489" s="361"/>
      <c r="L489" s="361"/>
      <c r="M489" s="361"/>
      <c r="N489" s="361"/>
      <c r="O489" s="361"/>
      <c r="P489" s="362"/>
      <c r="Q489" s="54"/>
    </row>
    <row r="490" spans="1:17" ht="219" customHeight="1">
      <c r="A490" s="54"/>
      <c r="B490" s="195" t="s">
        <v>400</v>
      </c>
      <c r="C490" s="196">
        <f>C491+C492+C493+C494</f>
        <v>4512.3784999999998</v>
      </c>
      <c r="D490" s="196">
        <f t="shared" ref="D490:P490" si="64">D491+D492+D493+D494</f>
        <v>0</v>
      </c>
      <c r="E490" s="196">
        <f t="shared" si="64"/>
        <v>2215</v>
      </c>
      <c r="F490" s="196">
        <f t="shared" si="64"/>
        <v>0</v>
      </c>
      <c r="G490" s="196">
        <f t="shared" si="64"/>
        <v>2215</v>
      </c>
      <c r="H490" s="196">
        <f t="shared" si="64"/>
        <v>2297.3784999999998</v>
      </c>
      <c r="I490" s="196">
        <f t="shared" si="64"/>
        <v>0</v>
      </c>
      <c r="J490" s="196">
        <f t="shared" si="64"/>
        <v>4512.3784999999998</v>
      </c>
      <c r="K490" s="196">
        <f t="shared" si="64"/>
        <v>0</v>
      </c>
      <c r="L490" s="196">
        <f t="shared" si="64"/>
        <v>2215</v>
      </c>
      <c r="M490" s="196">
        <f t="shared" si="64"/>
        <v>0</v>
      </c>
      <c r="N490" s="196">
        <f t="shared" si="64"/>
        <v>2215</v>
      </c>
      <c r="O490" s="196">
        <f t="shared" si="64"/>
        <v>2297.3784999999998</v>
      </c>
      <c r="P490" s="196">
        <f t="shared" si="64"/>
        <v>0</v>
      </c>
      <c r="Q490" s="322" t="s">
        <v>411</v>
      </c>
    </row>
    <row r="491" spans="1:17" ht="75" customHeight="1">
      <c r="A491" s="364"/>
      <c r="B491" s="326" t="s">
        <v>397</v>
      </c>
      <c r="C491" s="196">
        <f>D491+E491+H491+I491</f>
        <v>1779.23146</v>
      </c>
      <c r="D491" s="198">
        <v>0</v>
      </c>
      <c r="E491" s="198">
        <f t="shared" ref="E491:E492" si="65">F491+G491</f>
        <v>1115.5650000000001</v>
      </c>
      <c r="F491" s="198">
        <v>0</v>
      </c>
      <c r="G491" s="198">
        <v>1115.5650000000001</v>
      </c>
      <c r="H491" s="198">
        <f>714.66646-51</f>
        <v>663.66646000000003</v>
      </c>
      <c r="I491" s="198">
        <v>0</v>
      </c>
      <c r="J491" s="196">
        <f>K491+L491+O491+P491</f>
        <v>1779.23146</v>
      </c>
      <c r="K491" s="198">
        <v>0</v>
      </c>
      <c r="L491" s="198">
        <f>M491+N491</f>
        <v>1115.5650000000001</v>
      </c>
      <c r="M491" s="198">
        <v>0</v>
      </c>
      <c r="N491" s="198">
        <v>1115.5650000000001</v>
      </c>
      <c r="O491" s="198">
        <f>714.66646-51</f>
        <v>663.66646000000003</v>
      </c>
      <c r="P491" s="198">
        <v>0</v>
      </c>
      <c r="Q491" s="322"/>
    </row>
    <row r="492" spans="1:17" ht="18.95" customHeight="1">
      <c r="A492" s="365"/>
      <c r="B492" s="328"/>
      <c r="C492" s="196">
        <f>D492+E492+H492+I492</f>
        <v>1715.1470399999998</v>
      </c>
      <c r="D492" s="198">
        <v>0</v>
      </c>
      <c r="E492" s="198">
        <f t="shared" si="65"/>
        <v>1099.4349999999999</v>
      </c>
      <c r="F492" s="198">
        <v>0</v>
      </c>
      <c r="G492" s="198">
        <v>1099.4349999999999</v>
      </c>
      <c r="H492" s="198">
        <f>665.71204-50</f>
        <v>615.71204</v>
      </c>
      <c r="I492" s="198">
        <v>0</v>
      </c>
      <c r="J492" s="196">
        <f>K492+L492+O492+P492</f>
        <v>1715.1470399999998</v>
      </c>
      <c r="K492" s="198">
        <v>0</v>
      </c>
      <c r="L492" s="198">
        <f>M492+N492</f>
        <v>1099.4349999999999</v>
      </c>
      <c r="M492" s="198">
        <v>0</v>
      </c>
      <c r="N492" s="198">
        <v>1099.4349999999999</v>
      </c>
      <c r="O492" s="198">
        <f>665.71204-50</f>
        <v>615.71204</v>
      </c>
      <c r="P492" s="198">
        <v>0</v>
      </c>
      <c r="Q492" s="322"/>
    </row>
    <row r="493" spans="1:17" ht="115.5" customHeight="1">
      <c r="A493" s="54"/>
      <c r="B493" s="195" t="s">
        <v>398</v>
      </c>
      <c r="C493" s="205">
        <f>H493</f>
        <v>117</v>
      </c>
      <c r="D493" s="206">
        <v>0</v>
      </c>
      <c r="E493" s="206">
        <f>F493+G493</f>
        <v>0</v>
      </c>
      <c r="F493" s="206">
        <v>0</v>
      </c>
      <c r="G493" s="206">
        <v>0</v>
      </c>
      <c r="H493" s="206">
        <v>117</v>
      </c>
      <c r="I493" s="206">
        <v>0</v>
      </c>
      <c r="J493" s="205">
        <f>O493</f>
        <v>117</v>
      </c>
      <c r="K493" s="206">
        <v>0</v>
      </c>
      <c r="L493" s="206">
        <v>0</v>
      </c>
      <c r="M493" s="206">
        <v>0</v>
      </c>
      <c r="N493" s="206">
        <v>0</v>
      </c>
      <c r="O493" s="206">
        <v>117</v>
      </c>
      <c r="P493" s="206">
        <v>0</v>
      </c>
      <c r="Q493" s="322"/>
    </row>
    <row r="494" spans="1:17" ht="130.69999999999999" customHeight="1">
      <c r="A494" s="54"/>
      <c r="B494" s="207" t="s">
        <v>399</v>
      </c>
      <c r="C494" s="196">
        <f>H494</f>
        <v>901</v>
      </c>
      <c r="D494" s="197">
        <v>0</v>
      </c>
      <c r="E494" s="197">
        <f>F494+G494</f>
        <v>0</v>
      </c>
      <c r="F494" s="197">
        <v>0</v>
      </c>
      <c r="G494" s="208">
        <v>0</v>
      </c>
      <c r="H494" s="208">
        <v>901</v>
      </c>
      <c r="I494" s="197">
        <v>0</v>
      </c>
      <c r="J494" s="196">
        <f>O494</f>
        <v>901</v>
      </c>
      <c r="K494" s="197">
        <v>0</v>
      </c>
      <c r="L494" s="197">
        <v>0</v>
      </c>
      <c r="M494" s="197">
        <v>0</v>
      </c>
      <c r="N494" s="197">
        <v>0</v>
      </c>
      <c r="O494" s="197">
        <v>901</v>
      </c>
      <c r="P494" s="197">
        <v>0</v>
      </c>
      <c r="Q494" s="322"/>
    </row>
    <row r="495" spans="1:17" ht="39">
      <c r="A495" s="54" t="s">
        <v>402</v>
      </c>
      <c r="B495" s="207" t="s">
        <v>401</v>
      </c>
      <c r="C495" s="197">
        <f>D495+E495+H495+I495</f>
        <v>0</v>
      </c>
      <c r="D495" s="197">
        <v>0</v>
      </c>
      <c r="E495" s="197">
        <f>F495+G495</f>
        <v>0</v>
      </c>
      <c r="F495" s="197">
        <v>0</v>
      </c>
      <c r="G495" s="208">
        <v>0</v>
      </c>
      <c r="H495" s="208">
        <v>0</v>
      </c>
      <c r="I495" s="197">
        <v>0</v>
      </c>
      <c r="J495" s="197">
        <f t="shared" ref="J495" si="66">K495+L495+P495</f>
        <v>0</v>
      </c>
      <c r="K495" s="197">
        <v>0</v>
      </c>
      <c r="L495" s="197">
        <f t="shared" ref="L495" si="67">M495+N495+O495</f>
        <v>0</v>
      </c>
      <c r="M495" s="197">
        <v>0</v>
      </c>
      <c r="N495" s="197">
        <v>0</v>
      </c>
      <c r="O495" s="197">
        <v>0</v>
      </c>
      <c r="P495" s="197">
        <v>0</v>
      </c>
      <c r="Q495" s="322"/>
    </row>
    <row r="496" spans="1:17" ht="188.25" customHeight="1">
      <c r="A496" s="364" t="s">
        <v>120</v>
      </c>
      <c r="B496" s="326" t="s">
        <v>403</v>
      </c>
      <c r="C496" s="196">
        <f>D496+E496+H496</f>
        <v>51</v>
      </c>
      <c r="D496" s="196"/>
      <c r="E496" s="196">
        <f t="shared" ref="E496:E497" si="68">F496+G496</f>
        <v>0</v>
      </c>
      <c r="F496" s="196"/>
      <c r="G496" s="196"/>
      <c r="H496" s="196">
        <v>51</v>
      </c>
      <c r="I496" s="196">
        <v>0</v>
      </c>
      <c r="J496" s="196">
        <f>K496+L496+O496</f>
        <v>102</v>
      </c>
      <c r="K496" s="196">
        <f>O496</f>
        <v>51</v>
      </c>
      <c r="L496" s="196">
        <v>0</v>
      </c>
      <c r="M496" s="196">
        <v>0</v>
      </c>
      <c r="N496" s="196">
        <v>0</v>
      </c>
      <c r="O496" s="196">
        <v>51</v>
      </c>
      <c r="P496" s="196">
        <v>0</v>
      </c>
      <c r="Q496" s="323" t="s">
        <v>412</v>
      </c>
    </row>
    <row r="497" spans="1:17" ht="18.95" customHeight="1">
      <c r="A497" s="365"/>
      <c r="B497" s="328"/>
      <c r="C497" s="196">
        <f>D497+E497+H497</f>
        <v>50</v>
      </c>
      <c r="D497" s="196"/>
      <c r="E497" s="196">
        <f t="shared" si="68"/>
        <v>0</v>
      </c>
      <c r="F497" s="196"/>
      <c r="G497" s="196"/>
      <c r="H497" s="196">
        <v>50</v>
      </c>
      <c r="I497" s="196">
        <v>0</v>
      </c>
      <c r="J497" s="196"/>
      <c r="K497" s="196">
        <f>O497</f>
        <v>50</v>
      </c>
      <c r="L497" s="196">
        <v>0</v>
      </c>
      <c r="M497" s="196">
        <v>0</v>
      </c>
      <c r="N497" s="196">
        <v>0</v>
      </c>
      <c r="O497" s="196">
        <v>50</v>
      </c>
      <c r="P497" s="196">
        <v>0</v>
      </c>
      <c r="Q497" s="324"/>
    </row>
    <row r="498" spans="1:17" ht="19.5">
      <c r="A498" s="307" t="s">
        <v>353</v>
      </c>
      <c r="B498" s="308"/>
      <c r="C498" s="196">
        <f>C496+C497+C495+C490</f>
        <v>4613.3784999999998</v>
      </c>
      <c r="D498" s="196">
        <f t="shared" ref="D498:P498" si="69">D496+D497+D495+D490</f>
        <v>0</v>
      </c>
      <c r="E498" s="196">
        <f t="shared" si="69"/>
        <v>2215</v>
      </c>
      <c r="F498" s="196">
        <f t="shared" si="69"/>
        <v>0</v>
      </c>
      <c r="G498" s="196">
        <f t="shared" si="69"/>
        <v>2215</v>
      </c>
      <c r="H498" s="196">
        <f t="shared" si="69"/>
        <v>2398.3784999999998</v>
      </c>
      <c r="I498" s="196">
        <f t="shared" si="69"/>
        <v>0</v>
      </c>
      <c r="J498" s="196">
        <f t="shared" si="69"/>
        <v>4614.3784999999998</v>
      </c>
      <c r="K498" s="196">
        <f t="shared" si="69"/>
        <v>101</v>
      </c>
      <c r="L498" s="196">
        <f t="shared" si="69"/>
        <v>2215</v>
      </c>
      <c r="M498" s="196">
        <f t="shared" si="69"/>
        <v>0</v>
      </c>
      <c r="N498" s="196">
        <f t="shared" si="69"/>
        <v>2215</v>
      </c>
      <c r="O498" s="196">
        <f t="shared" si="69"/>
        <v>2398.3784999999998</v>
      </c>
      <c r="P498" s="196">
        <f t="shared" si="69"/>
        <v>0</v>
      </c>
      <c r="Q498" s="54"/>
    </row>
    <row r="499" spans="1:17" ht="19.5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</row>
    <row r="500" spans="1:17" ht="56.25" customHeight="1">
      <c r="A500" s="54"/>
      <c r="B500" s="360" t="s">
        <v>404</v>
      </c>
      <c r="C500" s="361"/>
      <c r="D500" s="361"/>
      <c r="E500" s="361"/>
      <c r="F500" s="361"/>
      <c r="G500" s="361"/>
      <c r="H500" s="361"/>
      <c r="I500" s="361"/>
      <c r="J500" s="361"/>
      <c r="K500" s="361"/>
      <c r="L500" s="361"/>
      <c r="M500" s="361"/>
      <c r="N500" s="361"/>
      <c r="O500" s="361"/>
      <c r="P500" s="362"/>
      <c r="Q500" s="54"/>
    </row>
    <row r="501" spans="1:17" ht="19.5">
      <c r="A501" s="364" t="s">
        <v>405</v>
      </c>
      <c r="B501" s="326" t="s">
        <v>406</v>
      </c>
      <c r="C501" s="196">
        <f>D501+H501+I501</f>
        <v>5736.1130000000003</v>
      </c>
      <c r="D501" s="198">
        <f t="shared" ref="D501:D503" si="70">E501+F501</f>
        <v>0</v>
      </c>
      <c r="E501" s="198">
        <v>0</v>
      </c>
      <c r="F501" s="198">
        <v>0</v>
      </c>
      <c r="G501" s="198">
        <v>0</v>
      </c>
      <c r="H501" s="198">
        <v>673</v>
      </c>
      <c r="I501" s="198">
        <v>5063.1130000000003</v>
      </c>
      <c r="J501" s="196">
        <f>K501+O501+P501</f>
        <v>5736.1130000000003</v>
      </c>
      <c r="K501" s="198">
        <f t="shared" ref="K501:K503" si="71">L501+M501</f>
        <v>0</v>
      </c>
      <c r="L501" s="198">
        <v>0</v>
      </c>
      <c r="M501" s="198">
        <v>0</v>
      </c>
      <c r="N501" s="198">
        <v>0</v>
      </c>
      <c r="O501" s="198">
        <v>673</v>
      </c>
      <c r="P501" s="198">
        <v>5063.1130000000003</v>
      </c>
      <c r="Q501" s="323" t="s">
        <v>413</v>
      </c>
    </row>
    <row r="502" spans="1:17" ht="19.5">
      <c r="A502" s="366"/>
      <c r="B502" s="327"/>
      <c r="C502" s="196">
        <f t="shared" ref="C502:C507" si="72">D502+H502+I502</f>
        <v>10974.528</v>
      </c>
      <c r="D502" s="198">
        <f t="shared" si="70"/>
        <v>0</v>
      </c>
      <c r="E502" s="198">
        <v>0</v>
      </c>
      <c r="F502" s="198">
        <v>0</v>
      </c>
      <c r="G502" s="198">
        <v>0</v>
      </c>
      <c r="H502" s="198">
        <v>1043</v>
      </c>
      <c r="I502" s="198">
        <v>9931.5280000000002</v>
      </c>
      <c r="J502" s="196">
        <f>K502+O502+P502</f>
        <v>10974.528</v>
      </c>
      <c r="K502" s="198">
        <f t="shared" si="71"/>
        <v>0</v>
      </c>
      <c r="L502" s="198">
        <v>0</v>
      </c>
      <c r="M502" s="198">
        <v>0</v>
      </c>
      <c r="N502" s="198">
        <v>0</v>
      </c>
      <c r="O502" s="198">
        <v>1043</v>
      </c>
      <c r="P502" s="198">
        <v>9931.5280000000002</v>
      </c>
      <c r="Q502" s="325"/>
    </row>
    <row r="503" spans="1:17" ht="69" customHeight="1">
      <c r="A503" s="365"/>
      <c r="B503" s="328"/>
      <c r="C503" s="196">
        <f t="shared" si="72"/>
        <v>6000.0629999999992</v>
      </c>
      <c r="D503" s="198">
        <f t="shared" si="70"/>
        <v>0</v>
      </c>
      <c r="E503" s="198">
        <v>0</v>
      </c>
      <c r="F503" s="198">
        <v>0</v>
      </c>
      <c r="G503" s="198">
        <v>0</v>
      </c>
      <c r="H503" s="198">
        <v>570.52499999999998</v>
      </c>
      <c r="I503" s="198">
        <v>5429.5379999999996</v>
      </c>
      <c r="J503" s="196">
        <f>K503+O503+P503</f>
        <v>6000.0629999999992</v>
      </c>
      <c r="K503" s="198">
        <f t="shared" si="71"/>
        <v>0</v>
      </c>
      <c r="L503" s="198">
        <v>0</v>
      </c>
      <c r="M503" s="198">
        <v>0</v>
      </c>
      <c r="N503" s="198">
        <v>0</v>
      </c>
      <c r="O503" s="198">
        <v>570.52499999999998</v>
      </c>
      <c r="P503" s="198">
        <v>5429.5379999999996</v>
      </c>
      <c r="Q503" s="324"/>
    </row>
    <row r="504" spans="1:17" ht="19.5">
      <c r="A504" s="355" t="s">
        <v>408</v>
      </c>
      <c r="B504" s="326" t="s">
        <v>407</v>
      </c>
      <c r="C504" s="196">
        <f t="shared" si="72"/>
        <v>54</v>
      </c>
      <c r="D504" s="198">
        <v>0</v>
      </c>
      <c r="E504" s="198">
        <f t="shared" ref="E504:E507" si="73">F504+G504</f>
        <v>0</v>
      </c>
      <c r="F504" s="198">
        <v>0</v>
      </c>
      <c r="G504" s="198">
        <v>0</v>
      </c>
      <c r="H504" s="198">
        <v>54</v>
      </c>
      <c r="I504" s="198">
        <v>0</v>
      </c>
      <c r="J504" s="196">
        <f>O504</f>
        <v>54</v>
      </c>
      <c r="K504" s="198">
        <v>0</v>
      </c>
      <c r="L504" s="198">
        <f t="shared" ref="L504:L507" si="74">M504+N504</f>
        <v>0</v>
      </c>
      <c r="M504" s="198">
        <v>0</v>
      </c>
      <c r="N504" s="198">
        <v>0</v>
      </c>
      <c r="O504" s="198">
        <v>54</v>
      </c>
      <c r="P504" s="198">
        <v>0</v>
      </c>
      <c r="Q504" s="323" t="s">
        <v>414</v>
      </c>
    </row>
    <row r="505" spans="1:17" ht="19.5">
      <c r="A505" s="356"/>
      <c r="B505" s="327"/>
      <c r="C505" s="196">
        <f t="shared" si="72"/>
        <v>54</v>
      </c>
      <c r="D505" s="198">
        <v>0</v>
      </c>
      <c r="E505" s="198">
        <f t="shared" si="73"/>
        <v>0</v>
      </c>
      <c r="F505" s="198">
        <v>0</v>
      </c>
      <c r="G505" s="198">
        <v>0</v>
      </c>
      <c r="H505" s="198">
        <v>54</v>
      </c>
      <c r="I505" s="198">
        <v>0</v>
      </c>
      <c r="J505" s="196">
        <f t="shared" ref="J505" si="75">O505</f>
        <v>54</v>
      </c>
      <c r="K505" s="198">
        <v>0</v>
      </c>
      <c r="L505" s="198">
        <f t="shared" si="74"/>
        <v>0</v>
      </c>
      <c r="M505" s="198">
        <v>0</v>
      </c>
      <c r="N505" s="198">
        <v>0</v>
      </c>
      <c r="O505" s="198">
        <v>54</v>
      </c>
      <c r="P505" s="198">
        <v>0</v>
      </c>
      <c r="Q505" s="325"/>
    </row>
    <row r="506" spans="1:17" ht="134.25" customHeight="1">
      <c r="A506" s="357"/>
      <c r="B506" s="328"/>
      <c r="C506" s="196">
        <f t="shared" si="72"/>
        <v>54</v>
      </c>
      <c r="D506" s="198">
        <v>0</v>
      </c>
      <c r="E506" s="198">
        <f t="shared" si="73"/>
        <v>0</v>
      </c>
      <c r="F506" s="198">
        <v>0</v>
      </c>
      <c r="G506" s="198">
        <v>0</v>
      </c>
      <c r="H506" s="198">
        <v>54</v>
      </c>
      <c r="I506" s="198">
        <v>0</v>
      </c>
      <c r="J506" s="196">
        <f>K506+O506</f>
        <v>54</v>
      </c>
      <c r="K506" s="198">
        <v>0</v>
      </c>
      <c r="L506" s="198">
        <f t="shared" si="74"/>
        <v>0</v>
      </c>
      <c r="M506" s="198">
        <v>0</v>
      </c>
      <c r="N506" s="198">
        <v>0</v>
      </c>
      <c r="O506" s="198">
        <v>54</v>
      </c>
      <c r="P506" s="198">
        <v>0</v>
      </c>
      <c r="Q506" s="324"/>
    </row>
    <row r="507" spans="1:17" ht="71.25" customHeight="1">
      <c r="A507" s="61" t="s">
        <v>409</v>
      </c>
      <c r="B507" s="207" t="s">
        <v>410</v>
      </c>
      <c r="C507" s="196">
        <f t="shared" si="72"/>
        <v>220</v>
      </c>
      <c r="D507" s="198"/>
      <c r="E507" s="198">
        <f t="shared" si="73"/>
        <v>0</v>
      </c>
      <c r="F507" s="198"/>
      <c r="G507" s="198"/>
      <c r="H507" s="198">
        <v>220</v>
      </c>
      <c r="I507" s="198">
        <v>0</v>
      </c>
      <c r="J507" s="198">
        <f>K507+L507+O507+P507</f>
        <v>220</v>
      </c>
      <c r="K507" s="198"/>
      <c r="L507" s="198">
        <f t="shared" si="74"/>
        <v>0</v>
      </c>
      <c r="M507" s="198"/>
      <c r="N507" s="198"/>
      <c r="O507" s="198">
        <v>220</v>
      </c>
      <c r="P507" s="198">
        <v>0</v>
      </c>
      <c r="Q507" s="209" t="s">
        <v>415</v>
      </c>
    </row>
    <row r="508" spans="1:17" ht="28.5" customHeight="1">
      <c r="A508" s="307" t="s">
        <v>374</v>
      </c>
      <c r="B508" s="308"/>
      <c r="C508" s="196">
        <f>C501+C502+C503+C504+C505+C506+C507</f>
        <v>23092.703999999998</v>
      </c>
      <c r="D508" s="196">
        <f t="shared" ref="D508:P508" si="76">D501+D502+D503+D504+D505+D506+D507</f>
        <v>0</v>
      </c>
      <c r="E508" s="196">
        <f t="shared" si="76"/>
        <v>0</v>
      </c>
      <c r="F508" s="196">
        <f t="shared" si="76"/>
        <v>0</v>
      </c>
      <c r="G508" s="196">
        <f t="shared" si="76"/>
        <v>0</v>
      </c>
      <c r="H508" s="196">
        <f t="shared" si="76"/>
        <v>2668.5250000000001</v>
      </c>
      <c r="I508" s="196">
        <f t="shared" si="76"/>
        <v>20424.179</v>
      </c>
      <c r="J508" s="196">
        <f t="shared" si="76"/>
        <v>23092.703999999998</v>
      </c>
      <c r="K508" s="196">
        <f t="shared" si="76"/>
        <v>0</v>
      </c>
      <c r="L508" s="196">
        <f t="shared" si="76"/>
        <v>0</v>
      </c>
      <c r="M508" s="196">
        <f t="shared" si="76"/>
        <v>0</v>
      </c>
      <c r="N508" s="196">
        <f t="shared" si="76"/>
        <v>0</v>
      </c>
      <c r="O508" s="196">
        <f t="shared" si="76"/>
        <v>2668.5250000000001</v>
      </c>
      <c r="P508" s="196">
        <f t="shared" si="76"/>
        <v>20424.179</v>
      </c>
      <c r="Q508" s="108"/>
    </row>
    <row r="509" spans="1:17" ht="24" customHeight="1">
      <c r="A509" s="307" t="s">
        <v>391</v>
      </c>
      <c r="B509" s="308"/>
      <c r="C509" s="196">
        <f>C508+C498</f>
        <v>27706.082499999997</v>
      </c>
      <c r="D509" s="196">
        <f t="shared" ref="D509:P509" si="77">D508+D498</f>
        <v>0</v>
      </c>
      <c r="E509" s="196">
        <f t="shared" si="77"/>
        <v>2215</v>
      </c>
      <c r="F509" s="196">
        <f t="shared" si="77"/>
        <v>0</v>
      </c>
      <c r="G509" s="196">
        <f t="shared" si="77"/>
        <v>2215</v>
      </c>
      <c r="H509" s="196">
        <f t="shared" si="77"/>
        <v>5066.9035000000003</v>
      </c>
      <c r="I509" s="196">
        <f t="shared" si="77"/>
        <v>20424.179</v>
      </c>
      <c r="J509" s="196">
        <f t="shared" si="77"/>
        <v>27707.082499999997</v>
      </c>
      <c r="K509" s="196">
        <v>0</v>
      </c>
      <c r="L509" s="196">
        <f t="shared" si="77"/>
        <v>2215</v>
      </c>
      <c r="M509" s="196">
        <f t="shared" si="77"/>
        <v>0</v>
      </c>
      <c r="N509" s="196">
        <f t="shared" si="77"/>
        <v>2215</v>
      </c>
      <c r="O509" s="196">
        <f t="shared" si="77"/>
        <v>5066.9035000000003</v>
      </c>
      <c r="P509" s="196">
        <f t="shared" si="77"/>
        <v>20424.179</v>
      </c>
      <c r="Q509" s="108"/>
    </row>
    <row r="510" spans="1:17" ht="19.5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</row>
    <row r="511" spans="1:17" ht="32.1" customHeight="1">
      <c r="A511" s="54"/>
      <c r="B511" s="360" t="s">
        <v>756</v>
      </c>
      <c r="C511" s="361"/>
      <c r="D511" s="361"/>
      <c r="E511" s="361"/>
      <c r="F511" s="361"/>
      <c r="G511" s="361"/>
      <c r="H511" s="361"/>
      <c r="I511" s="361"/>
      <c r="J511" s="361"/>
      <c r="K511" s="361"/>
      <c r="L511" s="361"/>
      <c r="M511" s="361"/>
      <c r="N511" s="361"/>
      <c r="O511" s="361"/>
      <c r="P511" s="362"/>
      <c r="Q511" s="54"/>
    </row>
    <row r="512" spans="1:17" ht="32.85" customHeight="1">
      <c r="A512" s="54"/>
      <c r="B512" s="318" t="s">
        <v>416</v>
      </c>
      <c r="C512" s="319"/>
      <c r="D512" s="319"/>
      <c r="E512" s="319"/>
      <c r="F512" s="319"/>
      <c r="G512" s="319"/>
      <c r="H512" s="319"/>
      <c r="I512" s="319"/>
      <c r="J512" s="319"/>
      <c r="K512" s="319"/>
      <c r="L512" s="319"/>
      <c r="M512" s="319"/>
      <c r="N512" s="319"/>
      <c r="O512" s="319"/>
      <c r="P512" s="320"/>
      <c r="Q512" s="54"/>
    </row>
    <row r="513" spans="1:17" ht="112.7" customHeight="1">
      <c r="A513" s="352" t="s">
        <v>421</v>
      </c>
      <c r="B513" s="326" t="s">
        <v>686</v>
      </c>
      <c r="C513" s="358">
        <f>D513+E513+H513+I513</f>
        <v>916.28099999999995</v>
      </c>
      <c r="D513" s="196">
        <v>0</v>
      </c>
      <c r="E513" s="196">
        <v>373</v>
      </c>
      <c r="F513" s="196">
        <v>0</v>
      </c>
      <c r="G513" s="196">
        <v>373</v>
      </c>
      <c r="H513" s="196">
        <v>340.28100000000001</v>
      </c>
      <c r="I513" s="196">
        <v>203</v>
      </c>
      <c r="J513" s="358">
        <v>916.28099999999995</v>
      </c>
      <c r="K513" s="198">
        <v>0</v>
      </c>
      <c r="L513" s="198">
        <v>373</v>
      </c>
      <c r="M513" s="198">
        <v>0</v>
      </c>
      <c r="N513" s="198">
        <v>373</v>
      </c>
      <c r="O513" s="198">
        <v>340.28100000000001</v>
      </c>
      <c r="P513" s="198">
        <v>203</v>
      </c>
      <c r="Q513" s="323" t="s">
        <v>685</v>
      </c>
    </row>
    <row r="514" spans="1:17" ht="19.5">
      <c r="A514" s="353"/>
      <c r="B514" s="327"/>
      <c r="C514" s="359"/>
      <c r="D514" s="198">
        <v>0</v>
      </c>
      <c r="E514" s="198">
        <v>263</v>
      </c>
      <c r="F514" s="198">
        <v>0</v>
      </c>
      <c r="G514" s="198">
        <v>263</v>
      </c>
      <c r="H514" s="198">
        <v>257.75700000000001</v>
      </c>
      <c r="I514" s="198">
        <v>113</v>
      </c>
      <c r="J514" s="359"/>
      <c r="K514" s="198">
        <v>0</v>
      </c>
      <c r="L514" s="198">
        <v>263</v>
      </c>
      <c r="M514" s="198">
        <v>0</v>
      </c>
      <c r="N514" s="198">
        <v>263</v>
      </c>
      <c r="O514" s="198">
        <v>257.75700000000001</v>
      </c>
      <c r="P514" s="198">
        <v>113</v>
      </c>
      <c r="Q514" s="325"/>
    </row>
    <row r="515" spans="1:17" ht="19.5">
      <c r="A515" s="354"/>
      <c r="B515" s="327"/>
      <c r="C515" s="359"/>
      <c r="D515" s="187">
        <v>0</v>
      </c>
      <c r="E515" s="187">
        <v>110</v>
      </c>
      <c r="F515" s="187">
        <v>0</v>
      </c>
      <c r="G515" s="187">
        <v>110</v>
      </c>
      <c r="H515" s="187">
        <v>82.524000000000001</v>
      </c>
      <c r="I515" s="187">
        <v>90</v>
      </c>
      <c r="J515" s="359"/>
      <c r="K515" s="187">
        <v>0</v>
      </c>
      <c r="L515" s="187">
        <v>110</v>
      </c>
      <c r="M515" s="187">
        <v>0</v>
      </c>
      <c r="N515" s="187">
        <v>110</v>
      </c>
      <c r="O515" s="187">
        <v>82.524000000000001</v>
      </c>
      <c r="P515" s="187">
        <v>90</v>
      </c>
      <c r="Q515" s="325"/>
    </row>
    <row r="516" spans="1:17" ht="78">
      <c r="A516" s="210" t="s">
        <v>402</v>
      </c>
      <c r="B516" s="195" t="s">
        <v>687</v>
      </c>
      <c r="C516" s="211">
        <v>20</v>
      </c>
      <c r="D516" s="212">
        <v>0</v>
      </c>
      <c r="E516" s="212">
        <v>0</v>
      </c>
      <c r="F516" s="212">
        <v>0</v>
      </c>
      <c r="G516" s="212">
        <v>0</v>
      </c>
      <c r="H516" s="212">
        <v>20</v>
      </c>
      <c r="I516" s="212">
        <v>0</v>
      </c>
      <c r="J516" s="211">
        <v>20</v>
      </c>
      <c r="K516" s="213"/>
      <c r="L516" s="213">
        <v>0</v>
      </c>
      <c r="M516" s="212">
        <v>0</v>
      </c>
      <c r="N516" s="212">
        <v>0</v>
      </c>
      <c r="O516" s="212">
        <v>20</v>
      </c>
      <c r="P516" s="212">
        <v>0</v>
      </c>
      <c r="Q516" s="214" t="s">
        <v>688</v>
      </c>
    </row>
    <row r="517" spans="1:17" ht="58.5">
      <c r="A517" s="210" t="s">
        <v>120</v>
      </c>
      <c r="B517" s="210" t="s">
        <v>690</v>
      </c>
      <c r="C517" s="211">
        <v>642</v>
      </c>
      <c r="D517" s="212">
        <v>0</v>
      </c>
      <c r="E517" s="212">
        <v>642</v>
      </c>
      <c r="F517" s="212">
        <v>0</v>
      </c>
      <c r="G517" s="212">
        <v>642</v>
      </c>
      <c r="H517" s="212">
        <v>0</v>
      </c>
      <c r="I517" s="212">
        <v>0</v>
      </c>
      <c r="J517" s="211">
        <v>642</v>
      </c>
      <c r="K517" s="213"/>
      <c r="L517" s="213">
        <v>642</v>
      </c>
      <c r="M517" s="212">
        <v>0</v>
      </c>
      <c r="N517" s="212">
        <v>642</v>
      </c>
      <c r="O517" s="212">
        <v>0</v>
      </c>
      <c r="P517" s="212">
        <v>0</v>
      </c>
      <c r="Q517" s="215" t="s">
        <v>689</v>
      </c>
    </row>
    <row r="518" spans="1:17" ht="19.5">
      <c r="A518" s="307" t="s">
        <v>353</v>
      </c>
      <c r="B518" s="308"/>
      <c r="C518" s="216">
        <v>1578.2809999999999</v>
      </c>
      <c r="D518" s="217">
        <v>0</v>
      </c>
      <c r="E518" s="217">
        <v>1015</v>
      </c>
      <c r="F518" s="217">
        <v>0</v>
      </c>
      <c r="G518" s="217">
        <v>1015</v>
      </c>
      <c r="H518" s="217">
        <v>360.28100000000001</v>
      </c>
      <c r="I518" s="217">
        <v>203</v>
      </c>
      <c r="J518" s="218">
        <v>1578.2809999999999</v>
      </c>
      <c r="K518" s="217">
        <v>0</v>
      </c>
      <c r="L518" s="217">
        <v>1015</v>
      </c>
      <c r="M518" s="217">
        <v>0</v>
      </c>
      <c r="N518" s="217">
        <v>1015</v>
      </c>
      <c r="O518" s="217">
        <v>360.28100000000001</v>
      </c>
      <c r="P518" s="218">
        <v>203</v>
      </c>
      <c r="Q518" s="54"/>
    </row>
    <row r="519" spans="1:17" ht="19.5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</row>
    <row r="520" spans="1:17" ht="48.75" customHeight="1">
      <c r="A520" s="54"/>
      <c r="B520" s="318" t="s">
        <v>417</v>
      </c>
      <c r="C520" s="319"/>
      <c r="D520" s="319"/>
      <c r="E520" s="319"/>
      <c r="F520" s="319"/>
      <c r="G520" s="319"/>
      <c r="H520" s="319"/>
      <c r="I520" s="319"/>
      <c r="J520" s="319"/>
      <c r="K520" s="319"/>
      <c r="L520" s="319"/>
      <c r="M520" s="319"/>
      <c r="N520" s="319"/>
      <c r="O520" s="319"/>
      <c r="P520" s="320"/>
      <c r="Q520" s="54"/>
    </row>
    <row r="521" spans="1:17" ht="58.5">
      <c r="A521" s="210" t="s">
        <v>405</v>
      </c>
      <c r="B521" s="212" t="s">
        <v>691</v>
      </c>
      <c r="C521" s="211">
        <v>110.2</v>
      </c>
      <c r="D521" s="212"/>
      <c r="E521" s="212">
        <v>0</v>
      </c>
      <c r="F521" s="212">
        <v>0</v>
      </c>
      <c r="G521" s="213">
        <v>0</v>
      </c>
      <c r="H521" s="213">
        <v>110.2</v>
      </c>
      <c r="I521" s="213">
        <v>0</v>
      </c>
      <c r="J521" s="211">
        <v>110.2</v>
      </c>
      <c r="K521" s="213"/>
      <c r="L521" s="213">
        <v>0</v>
      </c>
      <c r="M521" s="213">
        <v>0</v>
      </c>
      <c r="N521" s="213">
        <v>0</v>
      </c>
      <c r="O521" s="212">
        <v>110.2</v>
      </c>
      <c r="P521" s="212">
        <v>0</v>
      </c>
      <c r="Q521" s="215" t="s">
        <v>692</v>
      </c>
    </row>
    <row r="522" spans="1:17" ht="204.75" customHeight="1">
      <c r="A522" s="54" t="s">
        <v>408</v>
      </c>
      <c r="B522" s="212" t="s">
        <v>693</v>
      </c>
      <c r="C522" s="79">
        <f>H522</f>
        <v>40</v>
      </c>
      <c r="D522" s="212"/>
      <c r="E522" s="212">
        <f>F522+H522</f>
        <v>40</v>
      </c>
      <c r="F522" s="212">
        <v>0</v>
      </c>
      <c r="G522" s="212"/>
      <c r="H522" s="213">
        <v>40</v>
      </c>
      <c r="I522" s="213">
        <v>0</v>
      </c>
      <c r="J522" s="213">
        <f>O522</f>
        <v>40</v>
      </c>
      <c r="K522" s="213"/>
      <c r="L522" s="213">
        <f>M522+N522</f>
        <v>0</v>
      </c>
      <c r="M522" s="213">
        <v>0</v>
      </c>
      <c r="N522" s="213">
        <v>0</v>
      </c>
      <c r="O522" s="212">
        <v>40</v>
      </c>
      <c r="P522" s="212">
        <v>0</v>
      </c>
      <c r="Q522" s="215" t="s">
        <v>694</v>
      </c>
    </row>
    <row r="523" spans="1:17" ht="15" customHeight="1">
      <c r="A523" s="307" t="s">
        <v>374</v>
      </c>
      <c r="B523" s="308"/>
      <c r="C523" s="79">
        <f>C521+C522</f>
        <v>150.19999999999999</v>
      </c>
      <c r="D523" s="79">
        <f t="shared" ref="D523:P523" si="78">D521+D522</f>
        <v>0</v>
      </c>
      <c r="E523" s="79">
        <f t="shared" si="78"/>
        <v>40</v>
      </c>
      <c r="F523" s="79">
        <f t="shared" si="78"/>
        <v>0</v>
      </c>
      <c r="G523" s="79">
        <f t="shared" si="78"/>
        <v>0</v>
      </c>
      <c r="H523" s="79">
        <f t="shared" si="78"/>
        <v>150.19999999999999</v>
      </c>
      <c r="I523" s="79">
        <f t="shared" si="78"/>
        <v>0</v>
      </c>
      <c r="J523" s="79">
        <f t="shared" si="78"/>
        <v>150.19999999999999</v>
      </c>
      <c r="K523" s="79">
        <f t="shared" si="78"/>
        <v>0</v>
      </c>
      <c r="L523" s="79">
        <f t="shared" si="78"/>
        <v>0</v>
      </c>
      <c r="M523" s="79">
        <f t="shared" si="78"/>
        <v>0</v>
      </c>
      <c r="N523" s="79">
        <f t="shared" si="78"/>
        <v>0</v>
      </c>
      <c r="O523" s="79">
        <f t="shared" si="78"/>
        <v>150.19999999999999</v>
      </c>
      <c r="P523" s="79">
        <f t="shared" si="78"/>
        <v>0</v>
      </c>
      <c r="Q523" s="54"/>
    </row>
    <row r="524" spans="1:17" ht="15" customHeight="1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212"/>
      <c r="L524" s="212"/>
      <c r="M524" s="212"/>
      <c r="N524" s="212"/>
      <c r="O524" s="212"/>
      <c r="P524" s="212"/>
      <c r="Q524" s="54"/>
    </row>
    <row r="525" spans="1:17" ht="41.25" customHeight="1">
      <c r="A525" s="54"/>
      <c r="B525" s="318" t="s">
        <v>695</v>
      </c>
      <c r="C525" s="319"/>
      <c r="D525" s="319"/>
      <c r="E525" s="319"/>
      <c r="F525" s="319"/>
      <c r="G525" s="319"/>
      <c r="H525" s="319"/>
      <c r="I525" s="319"/>
      <c r="J525" s="319"/>
      <c r="K525" s="319"/>
      <c r="L525" s="319"/>
      <c r="M525" s="319"/>
      <c r="N525" s="319"/>
      <c r="O525" s="319"/>
      <c r="P525" s="320"/>
      <c r="Q525" s="54"/>
    </row>
    <row r="526" spans="1:17" ht="66.75" customHeight="1">
      <c r="A526" s="188" t="s">
        <v>75</v>
      </c>
      <c r="B526" s="188" t="s">
        <v>696</v>
      </c>
      <c r="C526" s="219">
        <v>3070.7605699999999</v>
      </c>
      <c r="D526" s="197"/>
      <c r="E526" s="197">
        <v>0</v>
      </c>
      <c r="F526" s="197">
        <v>0</v>
      </c>
      <c r="G526" s="197">
        <v>0</v>
      </c>
      <c r="H526" s="197">
        <v>3070.7605699999999</v>
      </c>
      <c r="I526" s="197">
        <v>0</v>
      </c>
      <c r="J526" s="219">
        <v>3070.7605699999999</v>
      </c>
      <c r="K526" s="197"/>
      <c r="L526" s="197">
        <v>0</v>
      </c>
      <c r="M526" s="197">
        <v>0</v>
      </c>
      <c r="N526" s="197">
        <v>0</v>
      </c>
      <c r="O526" s="197">
        <v>3070.7605699999999</v>
      </c>
      <c r="P526" s="197">
        <v>0</v>
      </c>
      <c r="Q526" s="363" t="s">
        <v>699</v>
      </c>
    </row>
    <row r="527" spans="1:17" ht="80.25" customHeight="1">
      <c r="A527" s="220" t="s">
        <v>697</v>
      </c>
      <c r="B527" s="188" t="s">
        <v>698</v>
      </c>
      <c r="C527" s="219">
        <v>4244.3846699999995</v>
      </c>
      <c r="D527" s="197"/>
      <c r="E527" s="197">
        <v>683</v>
      </c>
      <c r="F527" s="197">
        <v>0</v>
      </c>
      <c r="G527" s="219">
        <v>683</v>
      </c>
      <c r="H527" s="219">
        <v>2446.61067</v>
      </c>
      <c r="I527" s="219">
        <v>1114.7739999999999</v>
      </c>
      <c r="J527" s="219">
        <v>4244.3846699999995</v>
      </c>
      <c r="K527" s="197"/>
      <c r="L527" s="197">
        <v>683</v>
      </c>
      <c r="M527" s="208">
        <v>0</v>
      </c>
      <c r="N527" s="208">
        <v>683</v>
      </c>
      <c r="O527" s="197">
        <v>2446.61067</v>
      </c>
      <c r="P527" s="219">
        <v>1114.7739999999999</v>
      </c>
      <c r="Q527" s="363"/>
    </row>
    <row r="528" spans="1:17" ht="102" customHeight="1">
      <c r="A528" s="188" t="s">
        <v>700</v>
      </c>
      <c r="B528" s="188" t="s">
        <v>701</v>
      </c>
      <c r="C528" s="219">
        <v>833.55213000000003</v>
      </c>
      <c r="D528" s="197"/>
      <c r="E528" s="197">
        <v>0</v>
      </c>
      <c r="F528" s="197">
        <v>0</v>
      </c>
      <c r="G528" s="197">
        <v>0</v>
      </c>
      <c r="H528" s="219">
        <v>833.55213000000003</v>
      </c>
      <c r="I528" s="197">
        <v>0</v>
      </c>
      <c r="J528" s="219">
        <v>833.55213000000003</v>
      </c>
      <c r="K528" s="197"/>
      <c r="L528" s="197">
        <v>0</v>
      </c>
      <c r="M528" s="197">
        <v>0</v>
      </c>
      <c r="N528" s="197">
        <v>0</v>
      </c>
      <c r="O528" s="219">
        <v>833.55213000000003</v>
      </c>
      <c r="P528" s="197">
        <v>0</v>
      </c>
      <c r="Q528" s="363" t="s">
        <v>704</v>
      </c>
    </row>
    <row r="529" spans="1:17" ht="102.75" customHeight="1">
      <c r="A529" s="188" t="s">
        <v>99</v>
      </c>
      <c r="B529" s="188" t="s">
        <v>702</v>
      </c>
      <c r="C529" s="219">
        <v>662.36500000000001</v>
      </c>
      <c r="D529" s="197"/>
      <c r="E529" s="197">
        <v>0</v>
      </c>
      <c r="F529" s="197">
        <v>0</v>
      </c>
      <c r="G529" s="197">
        <v>0</v>
      </c>
      <c r="H529" s="219">
        <v>662.36500000000001</v>
      </c>
      <c r="I529" s="197">
        <v>0</v>
      </c>
      <c r="J529" s="219">
        <v>662.36500000000001</v>
      </c>
      <c r="K529" s="197"/>
      <c r="L529" s="197">
        <v>0</v>
      </c>
      <c r="M529" s="197">
        <v>0</v>
      </c>
      <c r="N529" s="197">
        <v>0</v>
      </c>
      <c r="O529" s="219">
        <v>662.36500000000001</v>
      </c>
      <c r="P529" s="197">
        <v>0</v>
      </c>
      <c r="Q529" s="363"/>
    </row>
    <row r="530" spans="1:17" ht="132" customHeight="1">
      <c r="A530" s="54" t="s">
        <v>106</v>
      </c>
      <c r="B530" s="188" t="s">
        <v>703</v>
      </c>
      <c r="C530" s="197">
        <v>0</v>
      </c>
      <c r="D530" s="197">
        <v>0</v>
      </c>
      <c r="E530" s="197">
        <v>0</v>
      </c>
      <c r="F530" s="197">
        <v>0</v>
      </c>
      <c r="G530" s="197">
        <v>0</v>
      </c>
      <c r="H530" s="197">
        <v>0</v>
      </c>
      <c r="I530" s="197">
        <v>0</v>
      </c>
      <c r="J530" s="197">
        <v>0</v>
      </c>
      <c r="K530" s="197">
        <v>0</v>
      </c>
      <c r="L530" s="197">
        <v>0</v>
      </c>
      <c r="M530" s="197">
        <v>0</v>
      </c>
      <c r="N530" s="197">
        <v>0</v>
      </c>
      <c r="O530" s="197">
        <v>0</v>
      </c>
      <c r="P530" s="197">
        <v>0</v>
      </c>
      <c r="Q530" s="363"/>
    </row>
    <row r="531" spans="1:17" ht="15" customHeight="1">
      <c r="A531" s="307" t="s">
        <v>382</v>
      </c>
      <c r="B531" s="308"/>
      <c r="C531" s="196">
        <f>C526+C527+C528+C529+C530</f>
        <v>8811.0623699999996</v>
      </c>
      <c r="D531" s="196">
        <f t="shared" ref="D531:P531" si="79">D526+D527+D528+D529+D530</f>
        <v>0</v>
      </c>
      <c r="E531" s="196">
        <f t="shared" si="79"/>
        <v>683</v>
      </c>
      <c r="F531" s="196">
        <f t="shared" si="79"/>
        <v>0</v>
      </c>
      <c r="G531" s="196">
        <f t="shared" si="79"/>
        <v>683</v>
      </c>
      <c r="H531" s="196">
        <f t="shared" si="79"/>
        <v>7013.2883700000002</v>
      </c>
      <c r="I531" s="196">
        <f t="shared" si="79"/>
        <v>1114.7739999999999</v>
      </c>
      <c r="J531" s="196">
        <f t="shared" si="79"/>
        <v>8811.0623699999996</v>
      </c>
      <c r="K531" s="196">
        <f t="shared" si="79"/>
        <v>0</v>
      </c>
      <c r="L531" s="196">
        <f t="shared" si="79"/>
        <v>683</v>
      </c>
      <c r="M531" s="196">
        <f t="shared" si="79"/>
        <v>0</v>
      </c>
      <c r="N531" s="196">
        <f t="shared" si="79"/>
        <v>683</v>
      </c>
      <c r="O531" s="196">
        <f t="shared" si="79"/>
        <v>7013.2883700000002</v>
      </c>
      <c r="P531" s="196">
        <f t="shared" si="79"/>
        <v>1114.7739999999999</v>
      </c>
      <c r="Q531" s="54"/>
    </row>
    <row r="532" spans="1:17" ht="19.5">
      <c r="A532" s="307" t="s">
        <v>156</v>
      </c>
      <c r="B532" s="308"/>
      <c r="C532" s="196">
        <f>C531+C523+C518</f>
        <v>10539.543369999999</v>
      </c>
      <c r="D532" s="196">
        <f t="shared" ref="D532:P532" si="80">D531+D523+D518</f>
        <v>0</v>
      </c>
      <c r="E532" s="196">
        <f t="shared" si="80"/>
        <v>1738</v>
      </c>
      <c r="F532" s="196">
        <f t="shared" si="80"/>
        <v>0</v>
      </c>
      <c r="G532" s="196">
        <f t="shared" si="80"/>
        <v>1698</v>
      </c>
      <c r="H532" s="196">
        <f t="shared" si="80"/>
        <v>7523.76937</v>
      </c>
      <c r="I532" s="196">
        <f t="shared" si="80"/>
        <v>1317.7739999999999</v>
      </c>
      <c r="J532" s="196">
        <f t="shared" si="80"/>
        <v>10539.543369999999</v>
      </c>
      <c r="K532" s="196">
        <f t="shared" si="80"/>
        <v>0</v>
      </c>
      <c r="L532" s="196">
        <f t="shared" si="80"/>
        <v>1698</v>
      </c>
      <c r="M532" s="196">
        <f t="shared" si="80"/>
        <v>0</v>
      </c>
      <c r="N532" s="196">
        <f t="shared" si="80"/>
        <v>1698</v>
      </c>
      <c r="O532" s="196">
        <f t="shared" si="80"/>
        <v>7523.76937</v>
      </c>
      <c r="P532" s="196">
        <f t="shared" si="80"/>
        <v>1317.7739999999999</v>
      </c>
      <c r="Q532" s="54"/>
    </row>
    <row r="533" spans="1:17" ht="19.5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</row>
    <row r="534" spans="1:17" ht="19.5">
      <c r="A534" s="54"/>
      <c r="B534" s="318" t="s">
        <v>705</v>
      </c>
      <c r="C534" s="319"/>
      <c r="D534" s="319"/>
      <c r="E534" s="319"/>
      <c r="F534" s="319"/>
      <c r="G534" s="319"/>
      <c r="H534" s="319"/>
      <c r="I534" s="319"/>
      <c r="J534" s="319"/>
      <c r="K534" s="319"/>
      <c r="L534" s="319"/>
      <c r="M534" s="319"/>
      <c r="N534" s="319"/>
      <c r="O534" s="319"/>
      <c r="P534" s="320"/>
      <c r="Q534" s="54"/>
    </row>
    <row r="535" spans="1:17" ht="39">
      <c r="A535" s="221" t="s">
        <v>421</v>
      </c>
      <c r="B535" s="214" t="s">
        <v>706</v>
      </c>
      <c r="C535" s="222">
        <v>10048.5</v>
      </c>
      <c r="D535" s="197">
        <v>10048.5</v>
      </c>
      <c r="E535" s="197">
        <v>0</v>
      </c>
      <c r="F535" s="222">
        <v>0</v>
      </c>
      <c r="G535" s="222">
        <v>0</v>
      </c>
      <c r="H535" s="222">
        <v>0</v>
      </c>
      <c r="I535" s="222">
        <v>0</v>
      </c>
      <c r="J535" s="222">
        <v>10048.5</v>
      </c>
      <c r="K535" s="222">
        <v>10048.5</v>
      </c>
      <c r="L535" s="222">
        <v>0</v>
      </c>
      <c r="M535" s="222">
        <v>0</v>
      </c>
      <c r="N535" s="222"/>
      <c r="O535" s="222">
        <v>0</v>
      </c>
      <c r="P535" s="222">
        <v>0</v>
      </c>
      <c r="Q535" s="214" t="s">
        <v>707</v>
      </c>
    </row>
    <row r="536" spans="1:17" ht="39">
      <c r="A536" s="221" t="s">
        <v>402</v>
      </c>
      <c r="B536" s="214" t="s">
        <v>708</v>
      </c>
      <c r="C536" s="222">
        <v>4738.4727000000003</v>
      </c>
      <c r="D536" s="222">
        <v>4738.4727000000003</v>
      </c>
      <c r="E536" s="197">
        <v>0</v>
      </c>
      <c r="F536" s="222">
        <v>0</v>
      </c>
      <c r="G536" s="222"/>
      <c r="H536" s="222">
        <v>0</v>
      </c>
      <c r="I536" s="222">
        <v>0</v>
      </c>
      <c r="J536" s="222">
        <v>4738.4727000000003</v>
      </c>
      <c r="K536" s="222">
        <v>4738.4727000000003</v>
      </c>
      <c r="L536" s="222">
        <v>0</v>
      </c>
      <c r="M536" s="222">
        <v>0</v>
      </c>
      <c r="N536" s="222"/>
      <c r="O536" s="222">
        <v>0</v>
      </c>
      <c r="P536" s="222">
        <v>0</v>
      </c>
      <c r="Q536" s="214" t="s">
        <v>707</v>
      </c>
    </row>
    <row r="537" spans="1:17" ht="19.5">
      <c r="A537" s="307" t="s">
        <v>391</v>
      </c>
      <c r="B537" s="308"/>
      <c r="C537" s="196">
        <f>C535+C536</f>
        <v>14786.9727</v>
      </c>
      <c r="D537" s="196">
        <f t="shared" ref="D537:P537" si="81">D535+D536</f>
        <v>14786.9727</v>
      </c>
      <c r="E537" s="196">
        <f t="shared" si="81"/>
        <v>0</v>
      </c>
      <c r="F537" s="196">
        <f t="shared" si="81"/>
        <v>0</v>
      </c>
      <c r="G537" s="196">
        <f t="shared" si="81"/>
        <v>0</v>
      </c>
      <c r="H537" s="196">
        <f t="shared" si="81"/>
        <v>0</v>
      </c>
      <c r="I537" s="196">
        <f t="shared" si="81"/>
        <v>0</v>
      </c>
      <c r="J537" s="196">
        <f t="shared" si="81"/>
        <v>14786.9727</v>
      </c>
      <c r="K537" s="196">
        <f t="shared" si="81"/>
        <v>14786.9727</v>
      </c>
      <c r="L537" s="196">
        <f t="shared" si="81"/>
        <v>0</v>
      </c>
      <c r="M537" s="196">
        <f t="shared" si="81"/>
        <v>0</v>
      </c>
      <c r="N537" s="196">
        <f t="shared" si="81"/>
        <v>0</v>
      </c>
      <c r="O537" s="196">
        <f t="shared" si="81"/>
        <v>0</v>
      </c>
      <c r="P537" s="196">
        <f t="shared" si="81"/>
        <v>0</v>
      </c>
      <c r="Q537" s="54"/>
    </row>
    <row r="538" spans="1:17" ht="49.7" customHeight="1">
      <c r="A538" s="307" t="s">
        <v>156</v>
      </c>
      <c r="B538" s="308"/>
      <c r="C538" s="196">
        <f>C537+C532+C509+C486</f>
        <v>309812.70985999994</v>
      </c>
      <c r="D538" s="196">
        <f t="shared" ref="D538:P538" si="82">D537+D532+D509+D486</f>
        <v>158235.07270000002</v>
      </c>
      <c r="E538" s="196">
        <f t="shared" si="82"/>
        <v>5249.482</v>
      </c>
      <c r="F538" s="196">
        <f t="shared" si="82"/>
        <v>0</v>
      </c>
      <c r="G538" s="196">
        <f t="shared" si="82"/>
        <v>5209.482</v>
      </c>
      <c r="H538" s="196">
        <f t="shared" si="82"/>
        <v>124626.20216000002</v>
      </c>
      <c r="I538" s="196">
        <f t="shared" si="82"/>
        <v>21741.953000000001</v>
      </c>
      <c r="J538" s="196">
        <f t="shared" si="82"/>
        <v>309801.87836999999</v>
      </c>
      <c r="K538" s="196">
        <f t="shared" si="82"/>
        <v>158235.07270000002</v>
      </c>
      <c r="L538" s="196">
        <f t="shared" si="82"/>
        <v>5209.4461799999999</v>
      </c>
      <c r="M538" s="196">
        <f t="shared" si="82"/>
        <v>0</v>
      </c>
      <c r="N538" s="196">
        <f t="shared" si="82"/>
        <v>5209.4461799999999</v>
      </c>
      <c r="O538" s="196">
        <f t="shared" si="82"/>
        <v>124614.40649000001</v>
      </c>
      <c r="P538" s="196">
        <f t="shared" si="82"/>
        <v>21741.953000000001</v>
      </c>
      <c r="Q538" s="54"/>
    </row>
    <row r="539" spans="1:17" ht="19.5">
      <c r="A539" s="86"/>
      <c r="B539" s="86"/>
      <c r="C539" s="86"/>
      <c r="D539" s="86"/>
      <c r="E539" s="321"/>
      <c r="F539" s="321"/>
      <c r="G539" s="321"/>
      <c r="H539" s="321"/>
      <c r="I539" s="321"/>
      <c r="J539" s="321"/>
      <c r="K539" s="321"/>
      <c r="L539" s="321"/>
      <c r="M539" s="321"/>
      <c r="N539" s="321"/>
      <c r="O539" s="321"/>
      <c r="P539" s="321"/>
      <c r="Q539" s="321"/>
    </row>
    <row r="540" spans="1:17" ht="65.25" customHeight="1">
      <c r="A540" s="54"/>
      <c r="B540" s="318" t="s">
        <v>802</v>
      </c>
      <c r="C540" s="319"/>
      <c r="D540" s="319"/>
      <c r="E540" s="319"/>
      <c r="F540" s="319"/>
      <c r="G540" s="319"/>
      <c r="H540" s="319"/>
      <c r="I540" s="319"/>
      <c r="J540" s="319"/>
      <c r="K540" s="319"/>
      <c r="L540" s="319"/>
      <c r="M540" s="319"/>
      <c r="N540" s="319"/>
      <c r="O540" s="319"/>
      <c r="P540" s="320"/>
      <c r="Q540" s="3"/>
    </row>
    <row r="541" spans="1:17" ht="33.75" customHeight="1">
      <c r="A541" s="69">
        <v>1</v>
      </c>
      <c r="B541" s="349" t="s">
        <v>418</v>
      </c>
      <c r="C541" s="350"/>
      <c r="D541" s="350"/>
      <c r="E541" s="350"/>
      <c r="F541" s="350"/>
      <c r="G541" s="350"/>
      <c r="H541" s="350"/>
      <c r="I541" s="350"/>
      <c r="J541" s="350"/>
      <c r="K541" s="350"/>
      <c r="L541" s="350"/>
      <c r="M541" s="350"/>
      <c r="N541" s="350"/>
      <c r="O541" s="350"/>
      <c r="P541" s="351"/>
      <c r="Q541" s="62"/>
    </row>
    <row r="542" spans="1:17" ht="19.5">
      <c r="A542" s="69"/>
      <c r="B542" s="55" t="s">
        <v>419</v>
      </c>
      <c r="C542" s="223"/>
      <c r="D542" s="223"/>
      <c r="E542" s="224"/>
      <c r="F542" s="223"/>
      <c r="G542" s="223"/>
      <c r="H542" s="223"/>
      <c r="I542" s="224"/>
      <c r="J542" s="224"/>
      <c r="K542" s="224"/>
      <c r="L542" s="224"/>
      <c r="M542" s="224"/>
      <c r="N542" s="224"/>
      <c r="O542" s="224"/>
      <c r="P542" s="224"/>
      <c r="Q542" s="62"/>
    </row>
    <row r="543" spans="1:17" ht="24.95" customHeight="1">
      <c r="A543" s="69"/>
      <c r="B543" s="329" t="s">
        <v>420</v>
      </c>
      <c r="C543" s="329"/>
      <c r="D543" s="329"/>
      <c r="E543" s="329"/>
      <c r="F543" s="329"/>
      <c r="G543" s="329"/>
      <c r="H543" s="329"/>
      <c r="I543" s="329"/>
      <c r="J543" s="329"/>
      <c r="K543" s="329"/>
      <c r="L543" s="329"/>
      <c r="M543" s="329"/>
      <c r="N543" s="329"/>
      <c r="O543" s="329"/>
      <c r="P543" s="329"/>
      <c r="Q543" s="329"/>
    </row>
    <row r="544" spans="1:17" ht="19.5">
      <c r="A544" s="69" t="s">
        <v>421</v>
      </c>
      <c r="B544" s="225" t="s">
        <v>422</v>
      </c>
      <c r="C544" s="224">
        <v>50</v>
      </c>
      <c r="D544" s="224"/>
      <c r="E544" s="224"/>
      <c r="F544" s="224"/>
      <c r="G544" s="224"/>
      <c r="H544" s="224">
        <v>50</v>
      </c>
      <c r="I544" s="224"/>
      <c r="J544" s="224">
        <f>O544</f>
        <v>50</v>
      </c>
      <c r="K544" s="224"/>
      <c r="L544" s="224"/>
      <c r="M544" s="224"/>
      <c r="N544" s="224"/>
      <c r="O544" s="224">
        <v>50</v>
      </c>
      <c r="P544" s="224"/>
      <c r="Q544" s="226" t="s">
        <v>423</v>
      </c>
    </row>
    <row r="545" spans="1:17" ht="39">
      <c r="A545" s="69"/>
      <c r="B545" s="225" t="s">
        <v>424</v>
      </c>
      <c r="C545" s="224">
        <v>20</v>
      </c>
      <c r="D545" s="224"/>
      <c r="E545" s="224"/>
      <c r="F545" s="224"/>
      <c r="G545" s="224"/>
      <c r="H545" s="224">
        <v>20</v>
      </c>
      <c r="I545" s="224"/>
      <c r="J545" s="224">
        <f>O545</f>
        <v>20</v>
      </c>
      <c r="K545" s="224"/>
      <c r="L545" s="224"/>
      <c r="M545" s="224"/>
      <c r="N545" s="224"/>
      <c r="O545" s="224">
        <v>20</v>
      </c>
      <c r="P545" s="224"/>
      <c r="Q545" s="226" t="s">
        <v>425</v>
      </c>
    </row>
    <row r="546" spans="1:17" ht="78.75" customHeight="1">
      <c r="A546" s="56" t="s">
        <v>402</v>
      </c>
      <c r="B546" s="227" t="s">
        <v>426</v>
      </c>
      <c r="C546" s="228">
        <f>H546</f>
        <v>545.17700000000002</v>
      </c>
      <c r="D546" s="228"/>
      <c r="E546" s="228"/>
      <c r="F546" s="228"/>
      <c r="G546" s="228"/>
      <c r="H546" s="228">
        <v>545.17700000000002</v>
      </c>
      <c r="I546" s="228"/>
      <c r="J546" s="228">
        <f>K546+L546+M546+N546+O546+P546</f>
        <v>545.17700000000002</v>
      </c>
      <c r="K546" s="228"/>
      <c r="L546" s="228"/>
      <c r="M546" s="228"/>
      <c r="N546" s="228"/>
      <c r="O546" s="228">
        <f>545.177</f>
        <v>545.17700000000002</v>
      </c>
      <c r="P546" s="228"/>
      <c r="Q546" s="330" t="s">
        <v>427</v>
      </c>
    </row>
    <row r="547" spans="1:17" ht="78">
      <c r="A547" s="56" t="s">
        <v>120</v>
      </c>
      <c r="B547" s="227" t="s">
        <v>428</v>
      </c>
      <c r="C547" s="228">
        <f>H547</f>
        <v>367.57</v>
      </c>
      <c r="D547" s="228"/>
      <c r="E547" s="228"/>
      <c r="F547" s="228"/>
      <c r="G547" s="228"/>
      <c r="H547" s="228">
        <f>277.231+44.37+45.969</f>
        <v>367.57</v>
      </c>
      <c r="I547" s="228"/>
      <c r="J547" s="228">
        <f>O547</f>
        <v>367.57</v>
      </c>
      <c r="K547" s="228"/>
      <c r="L547" s="228"/>
      <c r="M547" s="228"/>
      <c r="N547" s="228"/>
      <c r="O547" s="228">
        <f>367.57</f>
        <v>367.57</v>
      </c>
      <c r="P547" s="228"/>
      <c r="Q547" s="330"/>
    </row>
    <row r="548" spans="1:17" ht="55.7" customHeight="1">
      <c r="A548" s="56" t="s">
        <v>429</v>
      </c>
      <c r="B548" s="227" t="s">
        <v>430</v>
      </c>
      <c r="C548" s="228">
        <v>359</v>
      </c>
      <c r="D548" s="228"/>
      <c r="E548" s="228"/>
      <c r="F548" s="228"/>
      <c r="G548" s="228"/>
      <c r="H548" s="228">
        <v>359</v>
      </c>
      <c r="I548" s="228"/>
      <c r="J548" s="228">
        <f>O548</f>
        <v>359</v>
      </c>
      <c r="K548" s="228"/>
      <c r="L548" s="228"/>
      <c r="M548" s="228"/>
      <c r="N548" s="228"/>
      <c r="O548" s="228">
        <v>359</v>
      </c>
      <c r="P548" s="228"/>
      <c r="Q548" s="330"/>
    </row>
    <row r="549" spans="1:17" ht="39">
      <c r="A549" s="56" t="s">
        <v>431</v>
      </c>
      <c r="B549" s="227" t="s">
        <v>432</v>
      </c>
      <c r="C549" s="228">
        <f>H549</f>
        <v>60</v>
      </c>
      <c r="D549" s="228"/>
      <c r="E549" s="228"/>
      <c r="F549" s="228"/>
      <c r="G549" s="228"/>
      <c r="H549" s="228">
        <v>60</v>
      </c>
      <c r="I549" s="228"/>
      <c r="J549" s="228">
        <f>O549</f>
        <v>60</v>
      </c>
      <c r="K549" s="228"/>
      <c r="L549" s="228"/>
      <c r="M549" s="228"/>
      <c r="N549" s="228"/>
      <c r="O549" s="228">
        <v>60</v>
      </c>
      <c r="P549" s="228"/>
      <c r="Q549" s="229" t="s">
        <v>433</v>
      </c>
    </row>
    <row r="550" spans="1:17" ht="19.5">
      <c r="A550" s="56" t="s">
        <v>434</v>
      </c>
      <c r="B550" s="227" t="s">
        <v>435</v>
      </c>
      <c r="C550" s="228">
        <f>H550</f>
        <v>39.659999999999997</v>
      </c>
      <c r="D550" s="228"/>
      <c r="E550" s="228"/>
      <c r="F550" s="228"/>
      <c r="G550" s="228"/>
      <c r="H550" s="228">
        <v>39.659999999999997</v>
      </c>
      <c r="I550" s="228"/>
      <c r="J550" s="228">
        <f>O550</f>
        <v>39.659999999999997</v>
      </c>
      <c r="K550" s="228"/>
      <c r="L550" s="228"/>
      <c r="M550" s="228"/>
      <c r="N550" s="228"/>
      <c r="O550" s="228">
        <v>39.659999999999997</v>
      </c>
      <c r="P550" s="228"/>
      <c r="Q550" s="229" t="s">
        <v>435</v>
      </c>
    </row>
    <row r="551" spans="1:17" ht="15.75" customHeight="1">
      <c r="A551" s="56"/>
      <c r="B551" s="331" t="s">
        <v>436</v>
      </c>
      <c r="C551" s="331"/>
      <c r="D551" s="331"/>
      <c r="E551" s="331"/>
      <c r="F551" s="331"/>
      <c r="G551" s="331"/>
      <c r="H551" s="331"/>
      <c r="I551" s="331"/>
      <c r="J551" s="331"/>
      <c r="K551" s="331"/>
      <c r="L551" s="331"/>
      <c r="M551" s="331"/>
      <c r="N551" s="331"/>
      <c r="O551" s="331"/>
      <c r="P551" s="331"/>
      <c r="Q551" s="331"/>
    </row>
    <row r="552" spans="1:17" ht="58.5">
      <c r="A552" s="56" t="s">
        <v>437</v>
      </c>
      <c r="B552" s="227" t="s">
        <v>438</v>
      </c>
      <c r="C552" s="228">
        <f t="shared" ref="C552:C565" si="83">H552</f>
        <v>1995.79</v>
      </c>
      <c r="D552" s="228"/>
      <c r="E552" s="228"/>
      <c r="F552" s="228"/>
      <c r="G552" s="228"/>
      <c r="H552" s="228">
        <v>1995.79</v>
      </c>
      <c r="I552" s="228"/>
      <c r="J552" s="228">
        <f t="shared" ref="J552" si="84">K552+L552+M552+N552+O552+P552</f>
        <v>1995.79</v>
      </c>
      <c r="K552" s="228"/>
      <c r="L552" s="228"/>
      <c r="M552" s="228"/>
      <c r="N552" s="228"/>
      <c r="O552" s="228">
        <v>1995.79</v>
      </c>
      <c r="P552" s="228"/>
      <c r="Q552" s="229" t="s">
        <v>439</v>
      </c>
    </row>
    <row r="553" spans="1:17" ht="39">
      <c r="A553" s="230" t="s">
        <v>440</v>
      </c>
      <c r="B553" s="227" t="s">
        <v>441</v>
      </c>
      <c r="C553" s="228">
        <f t="shared" si="83"/>
        <v>195</v>
      </c>
      <c r="D553" s="228"/>
      <c r="E553" s="228"/>
      <c r="F553" s="228"/>
      <c r="G553" s="228"/>
      <c r="H553" s="228">
        <v>195</v>
      </c>
      <c r="I553" s="228"/>
      <c r="J553" s="228">
        <f t="shared" ref="J553:J565" si="85">O553</f>
        <v>195</v>
      </c>
      <c r="K553" s="228"/>
      <c r="L553" s="228"/>
      <c r="M553" s="228"/>
      <c r="N553" s="228"/>
      <c r="O553" s="228">
        <v>195</v>
      </c>
      <c r="P553" s="228"/>
      <c r="Q553" s="229" t="s">
        <v>442</v>
      </c>
    </row>
    <row r="554" spans="1:17" ht="39">
      <c r="A554" s="56" t="s">
        <v>443</v>
      </c>
      <c r="B554" s="227" t="s">
        <v>444</v>
      </c>
      <c r="C554" s="228">
        <f t="shared" si="83"/>
        <v>430.48147999999998</v>
      </c>
      <c r="D554" s="228"/>
      <c r="E554" s="228"/>
      <c r="F554" s="228"/>
      <c r="G554" s="228"/>
      <c r="H554" s="228">
        <v>430.48147999999998</v>
      </c>
      <c r="I554" s="228"/>
      <c r="J554" s="228">
        <f t="shared" si="85"/>
        <v>430.48147999999998</v>
      </c>
      <c r="K554" s="228"/>
      <c r="L554" s="228"/>
      <c r="M554" s="228"/>
      <c r="N554" s="228"/>
      <c r="O554" s="228">
        <v>430.48147999999998</v>
      </c>
      <c r="P554" s="228"/>
      <c r="Q554" s="229" t="s">
        <v>444</v>
      </c>
    </row>
    <row r="555" spans="1:17" ht="58.5">
      <c r="A555" s="56" t="s">
        <v>445</v>
      </c>
      <c r="B555" s="231" t="s">
        <v>446</v>
      </c>
      <c r="C555" s="228">
        <f t="shared" si="83"/>
        <v>99</v>
      </c>
      <c r="D555" s="228"/>
      <c r="E555" s="228"/>
      <c r="F555" s="228"/>
      <c r="G555" s="228"/>
      <c r="H555" s="228">
        <v>99</v>
      </c>
      <c r="I555" s="228"/>
      <c r="J555" s="228">
        <f t="shared" si="85"/>
        <v>99</v>
      </c>
      <c r="K555" s="228"/>
      <c r="L555" s="228"/>
      <c r="M555" s="228"/>
      <c r="N555" s="228"/>
      <c r="O555" s="228">
        <v>99</v>
      </c>
      <c r="P555" s="228"/>
      <c r="Q555" s="229" t="s">
        <v>447</v>
      </c>
    </row>
    <row r="556" spans="1:17" ht="19.5">
      <c r="A556" s="56" t="s">
        <v>448</v>
      </c>
      <c r="B556" s="231" t="s">
        <v>449</v>
      </c>
      <c r="C556" s="228">
        <f t="shared" si="83"/>
        <v>992.77800000000002</v>
      </c>
      <c r="D556" s="228"/>
      <c r="E556" s="228"/>
      <c r="F556" s="228"/>
      <c r="G556" s="228"/>
      <c r="H556" s="228">
        <f>210.241+312.537+150+320</f>
        <v>992.77800000000002</v>
      </c>
      <c r="I556" s="228"/>
      <c r="J556" s="228">
        <f t="shared" si="85"/>
        <v>992.77800000000002</v>
      </c>
      <c r="K556" s="228"/>
      <c r="L556" s="228"/>
      <c r="M556" s="228"/>
      <c r="N556" s="228"/>
      <c r="O556" s="228">
        <v>992.77800000000002</v>
      </c>
      <c r="P556" s="228"/>
      <c r="Q556" s="229" t="s">
        <v>450</v>
      </c>
    </row>
    <row r="557" spans="1:17" ht="19.5">
      <c r="A557" s="56" t="s">
        <v>451</v>
      </c>
      <c r="B557" s="231" t="s">
        <v>452</v>
      </c>
      <c r="C557" s="228">
        <f t="shared" si="83"/>
        <v>291.77999999999997</v>
      </c>
      <c r="D557" s="228"/>
      <c r="E557" s="228"/>
      <c r="F557" s="228"/>
      <c r="G557" s="228"/>
      <c r="H557" s="228">
        <v>291.77999999999997</v>
      </c>
      <c r="I557" s="228"/>
      <c r="J557" s="228">
        <f t="shared" si="85"/>
        <v>291.77999999999997</v>
      </c>
      <c r="K557" s="228"/>
      <c r="L557" s="228"/>
      <c r="M557" s="228"/>
      <c r="N557" s="228"/>
      <c r="O557" s="228">
        <v>291.77999999999997</v>
      </c>
      <c r="P557" s="228"/>
      <c r="Q557" s="229" t="s">
        <v>452</v>
      </c>
    </row>
    <row r="558" spans="1:17" ht="39">
      <c r="A558" s="56" t="s">
        <v>453</v>
      </c>
      <c r="B558" s="231" t="s">
        <v>454</v>
      </c>
      <c r="C558" s="228">
        <f t="shared" si="83"/>
        <v>732.53118999999992</v>
      </c>
      <c r="D558" s="228"/>
      <c r="E558" s="228"/>
      <c r="F558" s="228"/>
      <c r="G558" s="228"/>
      <c r="H558" s="228">
        <f>195.434+537.09719</f>
        <v>732.53118999999992</v>
      </c>
      <c r="I558" s="228"/>
      <c r="J558" s="228">
        <f t="shared" si="85"/>
        <v>732.53119000000004</v>
      </c>
      <c r="K558" s="228"/>
      <c r="L558" s="228"/>
      <c r="M558" s="228"/>
      <c r="N558" s="228"/>
      <c r="O558" s="228">
        <v>732.53119000000004</v>
      </c>
      <c r="P558" s="228"/>
      <c r="Q558" s="229" t="s">
        <v>454</v>
      </c>
    </row>
    <row r="559" spans="1:17" ht="19.5">
      <c r="A559" s="232" t="s">
        <v>455</v>
      </c>
      <c r="B559" s="233" t="s">
        <v>456</v>
      </c>
      <c r="C559" s="234">
        <f t="shared" si="83"/>
        <v>515.41999999999996</v>
      </c>
      <c r="D559" s="234"/>
      <c r="E559" s="234"/>
      <c r="F559" s="234"/>
      <c r="G559" s="234"/>
      <c r="H559" s="234">
        <v>515.41999999999996</v>
      </c>
      <c r="I559" s="234"/>
      <c r="J559" s="234">
        <f t="shared" si="85"/>
        <v>515.41999999999996</v>
      </c>
      <c r="K559" s="234"/>
      <c r="L559" s="234"/>
      <c r="M559" s="234"/>
      <c r="N559" s="234"/>
      <c r="O559" s="234">
        <v>515.41999999999996</v>
      </c>
      <c r="P559" s="234"/>
      <c r="Q559" s="235" t="s">
        <v>457</v>
      </c>
    </row>
    <row r="560" spans="1:17" ht="19.5">
      <c r="A560" s="56" t="s">
        <v>458</v>
      </c>
      <c r="B560" s="231" t="s">
        <v>459</v>
      </c>
      <c r="C560" s="228">
        <f t="shared" si="83"/>
        <v>135.29900000000001</v>
      </c>
      <c r="D560" s="228"/>
      <c r="E560" s="228"/>
      <c r="F560" s="228"/>
      <c r="G560" s="228"/>
      <c r="H560" s="228">
        <v>135.29900000000001</v>
      </c>
      <c r="I560" s="228"/>
      <c r="J560" s="228">
        <f t="shared" si="85"/>
        <v>135.29900000000001</v>
      </c>
      <c r="K560" s="228"/>
      <c r="L560" s="228"/>
      <c r="M560" s="228"/>
      <c r="N560" s="228"/>
      <c r="O560" s="228">
        <v>135.29900000000001</v>
      </c>
      <c r="P560" s="228"/>
      <c r="Q560" s="236" t="s">
        <v>459</v>
      </c>
    </row>
    <row r="561" spans="1:17" ht="48.4" customHeight="1">
      <c r="A561" s="56" t="s">
        <v>460</v>
      </c>
      <c r="B561" s="231" t="s">
        <v>461</v>
      </c>
      <c r="C561" s="228">
        <f t="shared" si="83"/>
        <v>99.792000000000002</v>
      </c>
      <c r="D561" s="228"/>
      <c r="E561" s="228"/>
      <c r="F561" s="228"/>
      <c r="G561" s="228"/>
      <c r="H561" s="228">
        <v>99.792000000000002</v>
      </c>
      <c r="I561" s="228"/>
      <c r="J561" s="228">
        <f t="shared" si="85"/>
        <v>99.792000000000002</v>
      </c>
      <c r="K561" s="228"/>
      <c r="L561" s="228"/>
      <c r="M561" s="228"/>
      <c r="N561" s="228"/>
      <c r="O561" s="228">
        <v>99.792000000000002</v>
      </c>
      <c r="P561" s="228"/>
      <c r="Q561" s="236" t="s">
        <v>461</v>
      </c>
    </row>
    <row r="562" spans="1:17" ht="50.45" customHeight="1">
      <c r="A562" s="56" t="s">
        <v>462</v>
      </c>
      <c r="B562" s="231" t="s">
        <v>463</v>
      </c>
      <c r="C562" s="228">
        <f t="shared" si="83"/>
        <v>210.46299999999999</v>
      </c>
      <c r="D562" s="228"/>
      <c r="E562" s="228"/>
      <c r="F562" s="228"/>
      <c r="G562" s="228"/>
      <c r="H562" s="228">
        <v>210.46299999999999</v>
      </c>
      <c r="I562" s="228"/>
      <c r="J562" s="228">
        <f t="shared" si="85"/>
        <v>210.46299999999999</v>
      </c>
      <c r="K562" s="228"/>
      <c r="L562" s="228"/>
      <c r="M562" s="228"/>
      <c r="N562" s="228"/>
      <c r="O562" s="228">
        <v>210.46299999999999</v>
      </c>
      <c r="P562" s="228"/>
      <c r="Q562" s="236" t="s">
        <v>463</v>
      </c>
    </row>
    <row r="563" spans="1:17" ht="19.5">
      <c r="A563" s="56" t="s">
        <v>464</v>
      </c>
      <c r="B563" s="231" t="s">
        <v>465</v>
      </c>
      <c r="C563" s="228">
        <f t="shared" si="83"/>
        <v>160</v>
      </c>
      <c r="D563" s="228"/>
      <c r="E563" s="228"/>
      <c r="F563" s="228"/>
      <c r="G563" s="228"/>
      <c r="H563" s="228">
        <v>160</v>
      </c>
      <c r="I563" s="228"/>
      <c r="J563" s="228">
        <f t="shared" si="85"/>
        <v>160</v>
      </c>
      <c r="K563" s="228"/>
      <c r="L563" s="228"/>
      <c r="M563" s="228"/>
      <c r="N563" s="228"/>
      <c r="O563" s="228">
        <v>160</v>
      </c>
      <c r="P563" s="228"/>
      <c r="Q563" s="236" t="s">
        <v>465</v>
      </c>
    </row>
    <row r="564" spans="1:17" ht="39">
      <c r="A564" s="56" t="s">
        <v>466</v>
      </c>
      <c r="B564" s="231" t="s">
        <v>467</v>
      </c>
      <c r="C564" s="228">
        <f t="shared" si="83"/>
        <v>245.45099999999999</v>
      </c>
      <c r="D564" s="228"/>
      <c r="E564" s="228"/>
      <c r="F564" s="228"/>
      <c r="G564" s="228"/>
      <c r="H564" s="228">
        <v>245.45099999999999</v>
      </c>
      <c r="I564" s="228"/>
      <c r="J564" s="228">
        <f t="shared" si="85"/>
        <v>245.45099999999999</v>
      </c>
      <c r="K564" s="228"/>
      <c r="L564" s="228"/>
      <c r="M564" s="228"/>
      <c r="N564" s="228"/>
      <c r="O564" s="228">
        <v>245.45099999999999</v>
      </c>
      <c r="P564" s="228"/>
      <c r="Q564" s="236" t="s">
        <v>467</v>
      </c>
    </row>
    <row r="565" spans="1:17" ht="48.4" customHeight="1">
      <c r="A565" s="56" t="s">
        <v>468</v>
      </c>
      <c r="B565" s="231" t="s">
        <v>469</v>
      </c>
      <c r="C565" s="228">
        <f t="shared" si="83"/>
        <v>468.108</v>
      </c>
      <c r="D565" s="228"/>
      <c r="E565" s="228"/>
      <c r="F565" s="228"/>
      <c r="G565" s="228"/>
      <c r="H565" s="228">
        <v>468.108</v>
      </c>
      <c r="I565" s="228"/>
      <c r="J565" s="228">
        <f t="shared" si="85"/>
        <v>468.108</v>
      </c>
      <c r="K565" s="228"/>
      <c r="L565" s="228"/>
      <c r="M565" s="228"/>
      <c r="N565" s="228"/>
      <c r="O565" s="228">
        <v>468.108</v>
      </c>
      <c r="P565" s="228"/>
      <c r="Q565" s="236" t="s">
        <v>470</v>
      </c>
    </row>
    <row r="566" spans="1:17" ht="15.75" customHeight="1">
      <c r="A566" s="56"/>
      <c r="B566" s="332" t="s">
        <v>471</v>
      </c>
      <c r="C566" s="333"/>
      <c r="D566" s="333"/>
      <c r="E566" s="333"/>
      <c r="F566" s="333"/>
      <c r="G566" s="333"/>
      <c r="H566" s="333"/>
      <c r="I566" s="333"/>
      <c r="J566" s="333"/>
      <c r="K566" s="333"/>
      <c r="L566" s="333"/>
      <c r="M566" s="333"/>
      <c r="N566" s="333"/>
      <c r="O566" s="333"/>
      <c r="P566" s="333"/>
      <c r="Q566" s="334"/>
    </row>
    <row r="567" spans="1:17" ht="52.35" customHeight="1">
      <c r="A567" s="237" t="s">
        <v>472</v>
      </c>
      <c r="B567" s="227" t="s">
        <v>473</v>
      </c>
      <c r="C567" s="228">
        <f>H567</f>
        <v>8299.1337600000006</v>
      </c>
      <c r="D567" s="228"/>
      <c r="E567" s="228"/>
      <c r="F567" s="228"/>
      <c r="G567" s="228"/>
      <c r="H567" s="228">
        <v>8299.1337600000006</v>
      </c>
      <c r="I567" s="228"/>
      <c r="J567" s="228">
        <f>O567</f>
        <v>8298.5889800000004</v>
      </c>
      <c r="K567" s="228"/>
      <c r="L567" s="228"/>
      <c r="M567" s="228"/>
      <c r="N567" s="228"/>
      <c r="O567" s="228">
        <f>8299.13376-0.54478</f>
        <v>8298.5889800000004</v>
      </c>
      <c r="P567" s="228"/>
      <c r="Q567" s="238" t="s">
        <v>474</v>
      </c>
    </row>
    <row r="568" spans="1:17" ht="15.75" customHeight="1">
      <c r="A568" s="56"/>
      <c r="B568" s="332" t="s">
        <v>475</v>
      </c>
      <c r="C568" s="333"/>
      <c r="D568" s="333"/>
      <c r="E568" s="333"/>
      <c r="F568" s="333"/>
      <c r="G568" s="333"/>
      <c r="H568" s="333"/>
      <c r="I568" s="333"/>
      <c r="J568" s="333"/>
      <c r="K568" s="333"/>
      <c r="L568" s="333"/>
      <c r="M568" s="333"/>
      <c r="N568" s="333"/>
      <c r="O568" s="333"/>
      <c r="P568" s="333"/>
      <c r="Q568" s="334"/>
    </row>
    <row r="569" spans="1:17" ht="22.9" customHeight="1">
      <c r="A569" s="56" t="s">
        <v>476</v>
      </c>
      <c r="B569" s="227" t="s">
        <v>477</v>
      </c>
      <c r="C569" s="228">
        <f>G569+H569+I569</f>
        <v>12687.26973</v>
      </c>
      <c r="D569" s="228"/>
      <c r="E569" s="228">
        <f>G569</f>
        <v>2741.4</v>
      </c>
      <c r="F569" s="228"/>
      <c r="G569" s="239">
        <f>2741.4</f>
        <v>2741.4</v>
      </c>
      <c r="H569" s="239">
        <f>8862.25459</f>
        <v>8862.2545900000005</v>
      </c>
      <c r="I569" s="240">
        <f>1083.61514</f>
        <v>1083.6151400000001</v>
      </c>
      <c r="J569" s="228">
        <f>N569+O569</f>
        <v>11603.65459</v>
      </c>
      <c r="K569" s="228"/>
      <c r="L569" s="228">
        <f>N569</f>
        <v>2741.4</v>
      </c>
      <c r="M569" s="228"/>
      <c r="N569" s="239">
        <f>2741.4</f>
        <v>2741.4</v>
      </c>
      <c r="O569" s="239">
        <f>8862.25459</f>
        <v>8862.2545900000005</v>
      </c>
      <c r="P569" s="240">
        <f>1083.61514</f>
        <v>1083.6151400000001</v>
      </c>
      <c r="Q569" s="335" t="s">
        <v>805</v>
      </c>
    </row>
    <row r="570" spans="1:17" ht="19.5">
      <c r="A570" s="56" t="s">
        <v>478</v>
      </c>
      <c r="B570" s="241" t="s">
        <v>479</v>
      </c>
      <c r="C570" s="228">
        <f>G570+H570+I570</f>
        <v>19564.295589999998</v>
      </c>
      <c r="D570" s="228"/>
      <c r="E570" s="228">
        <f>G570</f>
        <v>377.61799999999999</v>
      </c>
      <c r="F570" s="228"/>
      <c r="G570" s="228">
        <v>377.61799999999999</v>
      </c>
      <c r="H570" s="228">
        <f>17454.5215</f>
        <v>17454.521499999999</v>
      </c>
      <c r="I570" s="228">
        <v>1732.1560899999999</v>
      </c>
      <c r="J570" s="228">
        <f>N570+O570+P570</f>
        <v>19564.295589999998</v>
      </c>
      <c r="K570" s="228"/>
      <c r="L570" s="228">
        <f>N570</f>
        <v>377.61799999999999</v>
      </c>
      <c r="M570" s="228"/>
      <c r="N570" s="228">
        <v>377.61799999999999</v>
      </c>
      <c r="O570" s="228">
        <f>17454.5215</f>
        <v>17454.521499999999</v>
      </c>
      <c r="P570" s="228">
        <v>1732.1560899999999</v>
      </c>
      <c r="Q570" s="336"/>
    </row>
    <row r="571" spans="1:17" ht="32.85" customHeight="1">
      <c r="A571" s="56" t="s">
        <v>480</v>
      </c>
      <c r="B571" s="241" t="s">
        <v>481</v>
      </c>
      <c r="C571" s="228">
        <f>G571+H571+I571</f>
        <v>9132.7845500000003</v>
      </c>
      <c r="D571" s="228"/>
      <c r="E571" s="228">
        <f>G571</f>
        <v>2708.3029999999999</v>
      </c>
      <c r="F571" s="228"/>
      <c r="G571" s="228">
        <v>2708.3029999999999</v>
      </c>
      <c r="H571" s="228">
        <v>5562.6445700000004</v>
      </c>
      <c r="I571" s="228">
        <v>861.83698000000004</v>
      </c>
      <c r="J571" s="228">
        <f>N571+O571+P571</f>
        <v>9132.7845500000003</v>
      </c>
      <c r="K571" s="228"/>
      <c r="L571" s="228">
        <f>N571</f>
        <v>2708.3029999999999</v>
      </c>
      <c r="M571" s="228"/>
      <c r="N571" s="228">
        <v>2708.3029999999999</v>
      </c>
      <c r="O571" s="228">
        <v>5562.6445700000004</v>
      </c>
      <c r="P571" s="228">
        <v>861.83698000000004</v>
      </c>
      <c r="Q571" s="336"/>
    </row>
    <row r="572" spans="1:17" ht="38.65" customHeight="1">
      <c r="A572" s="56" t="s">
        <v>482</v>
      </c>
      <c r="B572" s="241" t="s">
        <v>483</v>
      </c>
      <c r="C572" s="228">
        <f>H572+I572</f>
        <v>2010.16849</v>
      </c>
      <c r="D572" s="228"/>
      <c r="E572" s="228"/>
      <c r="F572" s="228"/>
      <c r="G572" s="228"/>
      <c r="H572" s="228">
        <v>1436.58491</v>
      </c>
      <c r="I572" s="228">
        <v>573.58357999999998</v>
      </c>
      <c r="J572" s="228">
        <f>K572+L572+M572+N572+O572+P572</f>
        <v>2010.16849</v>
      </c>
      <c r="K572" s="228"/>
      <c r="L572" s="228"/>
      <c r="M572" s="228"/>
      <c r="N572" s="228"/>
      <c r="O572" s="228">
        <v>1436.58491</v>
      </c>
      <c r="P572" s="228">
        <v>573.58357999999998</v>
      </c>
      <c r="Q572" s="336"/>
    </row>
    <row r="573" spans="1:17" ht="34.700000000000003" customHeight="1">
      <c r="A573" s="56" t="s">
        <v>484</v>
      </c>
      <c r="B573" s="241" t="s">
        <v>485</v>
      </c>
      <c r="C573" s="228">
        <f>G573+H573</f>
        <v>2856.5697300000002</v>
      </c>
      <c r="D573" s="228"/>
      <c r="E573" s="228">
        <f>G573</f>
        <v>1236.702</v>
      </c>
      <c r="F573" s="228"/>
      <c r="G573" s="228">
        <v>1236.702</v>
      </c>
      <c r="H573" s="228">
        <v>1619.8677299999999</v>
      </c>
      <c r="I573" s="228"/>
      <c r="J573" s="228">
        <f>K573+M573+N573+O573+P573</f>
        <v>2856.5697300000002</v>
      </c>
      <c r="K573" s="228"/>
      <c r="L573" s="228">
        <f>N573</f>
        <v>1236.702</v>
      </c>
      <c r="M573" s="228"/>
      <c r="N573" s="228">
        <v>1236.702</v>
      </c>
      <c r="O573" s="228">
        <v>1619.8677299999999</v>
      </c>
      <c r="P573" s="228"/>
      <c r="Q573" s="336"/>
    </row>
    <row r="574" spans="1:17" ht="25.5" customHeight="1">
      <c r="A574" s="56" t="s">
        <v>486</v>
      </c>
      <c r="B574" s="241" t="s">
        <v>487</v>
      </c>
      <c r="C574" s="228">
        <f>G574+H574+I574</f>
        <v>10560.688610000001</v>
      </c>
      <c r="D574" s="228"/>
      <c r="E574" s="228">
        <f>G574</f>
        <v>1521.2249999999999</v>
      </c>
      <c r="F574" s="228"/>
      <c r="G574" s="228">
        <v>1521.2249999999999</v>
      </c>
      <c r="H574" s="228">
        <v>8020.2193200000002</v>
      </c>
      <c r="I574" s="228">
        <v>1019.24429</v>
      </c>
      <c r="J574" s="228">
        <f>K574+M574+N574+O574+P574</f>
        <v>10560.688610000001</v>
      </c>
      <c r="K574" s="228"/>
      <c r="L574" s="228">
        <f>N574</f>
        <v>1521.2249999999999</v>
      </c>
      <c r="M574" s="228"/>
      <c r="N574" s="228">
        <v>1521.2249999999999</v>
      </c>
      <c r="O574" s="228">
        <v>8020.2193200000002</v>
      </c>
      <c r="P574" s="228">
        <v>1019.24429</v>
      </c>
      <c r="Q574" s="336"/>
    </row>
    <row r="575" spans="1:17" ht="30.75" customHeight="1">
      <c r="A575" s="56" t="s">
        <v>488</v>
      </c>
      <c r="B575" s="241" t="s">
        <v>489</v>
      </c>
      <c r="C575" s="228">
        <f>G575+H575+I575</f>
        <v>7880.2301400000006</v>
      </c>
      <c r="D575" s="228"/>
      <c r="E575" s="228">
        <f>G575</f>
        <v>1605.97</v>
      </c>
      <c r="F575" s="228"/>
      <c r="G575" s="228">
        <v>1605.97</v>
      </c>
      <c r="H575" s="228">
        <v>5605.6574700000001</v>
      </c>
      <c r="I575" s="228">
        <v>668.60266999999999</v>
      </c>
      <c r="J575" s="228">
        <f>K575+LK575+N575+O575+P575</f>
        <v>7880.0115800000003</v>
      </c>
      <c r="K575" s="228"/>
      <c r="L575" s="228">
        <f>N575</f>
        <v>1605.97</v>
      </c>
      <c r="M575" s="228"/>
      <c r="N575" s="228">
        <v>1605.97</v>
      </c>
      <c r="O575" s="228">
        <v>5605.6574700000001</v>
      </c>
      <c r="P575" s="228">
        <v>668.38410999999996</v>
      </c>
      <c r="Q575" s="336"/>
    </row>
    <row r="576" spans="1:17" ht="24.95" customHeight="1">
      <c r="A576" s="56"/>
      <c r="B576" s="337" t="s">
        <v>490</v>
      </c>
      <c r="C576" s="338"/>
      <c r="D576" s="338"/>
      <c r="E576" s="338"/>
      <c r="F576" s="338"/>
      <c r="G576" s="338"/>
      <c r="H576" s="338"/>
      <c r="I576" s="338"/>
      <c r="J576" s="338"/>
      <c r="K576" s="338"/>
      <c r="L576" s="338"/>
      <c r="M576" s="338"/>
      <c r="N576" s="338"/>
      <c r="O576" s="338"/>
      <c r="P576" s="338"/>
      <c r="Q576" s="339"/>
    </row>
    <row r="577" spans="1:17" ht="58.5">
      <c r="A577" s="56" t="s">
        <v>491</v>
      </c>
      <c r="B577" s="241" t="s">
        <v>492</v>
      </c>
      <c r="C577" s="228">
        <v>16.2</v>
      </c>
      <c r="D577" s="228"/>
      <c r="E577" s="228">
        <f>G577</f>
        <v>16.2</v>
      </c>
      <c r="F577" s="228"/>
      <c r="G577" s="228">
        <v>16.2</v>
      </c>
      <c r="H577" s="228"/>
      <c r="I577" s="228"/>
      <c r="J577" s="228">
        <f>L577</f>
        <v>16.2</v>
      </c>
      <c r="K577" s="228"/>
      <c r="L577" s="228">
        <f>N577</f>
        <v>16.2</v>
      </c>
      <c r="M577" s="228"/>
      <c r="N577" s="228">
        <v>16.2</v>
      </c>
      <c r="O577" s="228"/>
      <c r="P577" s="228"/>
      <c r="Q577" s="224" t="s">
        <v>493</v>
      </c>
    </row>
    <row r="578" spans="1:17" ht="19.5">
      <c r="A578" s="56"/>
      <c r="B578" s="242" t="s">
        <v>494</v>
      </c>
      <c r="C578" s="228">
        <f>C577+C575+C574+C573+C572+C570+C571+C569+C567+C565+C564+C563+C562+C561+C560+C559+C558+C557+C556+C555+C553+C554+C552+C550+C549+C548+C547+C546+C545+C544</f>
        <v>81020.641269999993</v>
      </c>
      <c r="D578" s="228"/>
      <c r="E578" s="228">
        <f>E577+E575+E574+E573+E570+E569+E571</f>
        <v>10207.418</v>
      </c>
      <c r="F578" s="228"/>
      <c r="G578" s="228">
        <f>G577+G575+G574+G573+G571+G570+G569</f>
        <v>10207.418</v>
      </c>
      <c r="H578" s="228">
        <f>H575+H574+H573+H572+H571+H570+H569+H567+H565+H564+H563+H562+H561+H560+H559+H558+H557+H556+H555+H554+H553+H552+H550+H549+H548+H547+H546+H545+H544</f>
        <v>64874.18452000001</v>
      </c>
      <c r="I578" s="228">
        <f>I575+I574+I572+I571+I570+I569</f>
        <v>5939.0387499999997</v>
      </c>
      <c r="J578" s="228">
        <f>N578+O578+P578</f>
        <v>81019.877930000017</v>
      </c>
      <c r="K578" s="228"/>
      <c r="L578" s="228">
        <f>L577+L575+L574+L573+L572+L571+L570+L569</f>
        <v>10207.418</v>
      </c>
      <c r="M578" s="228"/>
      <c r="N578" s="228">
        <f>N577+N575+N574+N573+N571+N570+N569</f>
        <v>10207.418</v>
      </c>
      <c r="O578" s="228">
        <f>O575+O574+O573+O572+O571+O570+O569+O567+O565+O564+O563+O562+O561+O560+O559+O558+O557+O556+O555+O554+O553+O552+O550+O549+O548+O547+O546+O545+O544</f>
        <v>64873.639740000013</v>
      </c>
      <c r="P578" s="228">
        <f>P575+P574+P572+P571+P570+P569</f>
        <v>5938.8201900000004</v>
      </c>
      <c r="Q578" s="227"/>
    </row>
    <row r="579" spans="1:17" ht="19.5">
      <c r="A579" s="243"/>
      <c r="B579" s="244"/>
      <c r="C579" s="245"/>
      <c r="D579" s="245"/>
      <c r="E579" s="245"/>
      <c r="F579" s="245"/>
      <c r="G579" s="245"/>
      <c r="H579" s="245"/>
      <c r="I579" s="245"/>
      <c r="J579" s="245"/>
      <c r="K579" s="245"/>
      <c r="L579" s="245"/>
      <c r="M579" s="245"/>
      <c r="N579" s="245"/>
      <c r="O579" s="245"/>
      <c r="P579" s="245"/>
      <c r="Q579" s="246"/>
    </row>
    <row r="580" spans="1:17" ht="63" customHeight="1">
      <c r="A580" s="237"/>
      <c r="B580" s="299" t="s">
        <v>495</v>
      </c>
      <c r="C580" s="300"/>
      <c r="D580" s="300"/>
      <c r="E580" s="300"/>
      <c r="F580" s="300"/>
      <c r="G580" s="300"/>
      <c r="H580" s="300"/>
      <c r="I580" s="300"/>
      <c r="J580" s="300"/>
      <c r="K580" s="300"/>
      <c r="L580" s="300"/>
      <c r="M580" s="300"/>
      <c r="N580" s="300"/>
      <c r="O580" s="300"/>
      <c r="P580" s="301"/>
      <c r="Q580" s="227"/>
    </row>
    <row r="581" spans="1:17" ht="94.7" customHeight="1">
      <c r="A581" s="237" t="s">
        <v>405</v>
      </c>
      <c r="B581" s="241" t="s">
        <v>496</v>
      </c>
      <c r="C581" s="228">
        <f>H581</f>
        <v>8</v>
      </c>
      <c r="D581" s="228"/>
      <c r="E581" s="228"/>
      <c r="F581" s="228"/>
      <c r="G581" s="228"/>
      <c r="H581" s="228">
        <v>8</v>
      </c>
      <c r="I581" s="228"/>
      <c r="J581" s="228">
        <f>O581</f>
        <v>8</v>
      </c>
      <c r="K581" s="228"/>
      <c r="L581" s="228"/>
      <c r="M581" s="228"/>
      <c r="N581" s="228"/>
      <c r="O581" s="228">
        <v>8</v>
      </c>
      <c r="P581" s="228"/>
      <c r="Q581" s="340" t="s">
        <v>497</v>
      </c>
    </row>
    <row r="582" spans="1:17" ht="58.5">
      <c r="A582" s="237" t="s">
        <v>408</v>
      </c>
      <c r="B582" s="241" t="s">
        <v>498</v>
      </c>
      <c r="C582" s="228">
        <f>H582</f>
        <v>15.052</v>
      </c>
      <c r="D582" s="228"/>
      <c r="E582" s="228"/>
      <c r="F582" s="228"/>
      <c r="G582" s="228"/>
      <c r="H582" s="228">
        <v>15.052</v>
      </c>
      <c r="I582" s="228"/>
      <c r="J582" s="228">
        <f>O582</f>
        <v>15.052</v>
      </c>
      <c r="K582" s="228"/>
      <c r="L582" s="228"/>
      <c r="M582" s="228"/>
      <c r="N582" s="228"/>
      <c r="O582" s="228">
        <v>15.052</v>
      </c>
      <c r="P582" s="228"/>
      <c r="Q582" s="341"/>
    </row>
    <row r="583" spans="1:17" ht="78">
      <c r="A583" s="237" t="s">
        <v>409</v>
      </c>
      <c r="B583" s="241" t="s">
        <v>499</v>
      </c>
      <c r="C583" s="228">
        <f t="shared" ref="C583:C587" si="86">H583</f>
        <v>180.648</v>
      </c>
      <c r="D583" s="228"/>
      <c r="E583" s="228"/>
      <c r="F583" s="228"/>
      <c r="G583" s="228"/>
      <c r="H583" s="228">
        <v>180.648</v>
      </c>
      <c r="I583" s="228"/>
      <c r="J583" s="228">
        <f>O583</f>
        <v>180.648</v>
      </c>
      <c r="K583" s="228"/>
      <c r="L583" s="228"/>
      <c r="M583" s="228"/>
      <c r="N583" s="228"/>
      <c r="O583" s="228">
        <v>180.648</v>
      </c>
      <c r="P583" s="228"/>
      <c r="Q583" s="341"/>
    </row>
    <row r="584" spans="1:17" ht="39">
      <c r="A584" s="237" t="s">
        <v>500</v>
      </c>
      <c r="B584" s="241" t="s">
        <v>501</v>
      </c>
      <c r="C584" s="228">
        <f t="shared" si="86"/>
        <v>144.80000000000001</v>
      </c>
      <c r="D584" s="228"/>
      <c r="E584" s="228"/>
      <c r="F584" s="228"/>
      <c r="G584" s="228"/>
      <c r="H584" s="228">
        <v>144.80000000000001</v>
      </c>
      <c r="I584" s="228"/>
      <c r="J584" s="228">
        <f>O584</f>
        <v>144.80000000000001</v>
      </c>
      <c r="K584" s="228"/>
      <c r="L584" s="228"/>
      <c r="M584" s="228"/>
      <c r="N584" s="228"/>
      <c r="O584" s="228">
        <v>144.80000000000001</v>
      </c>
      <c r="P584" s="228"/>
      <c r="Q584" s="341"/>
    </row>
    <row r="585" spans="1:17" ht="39">
      <c r="A585" s="237" t="s">
        <v>502</v>
      </c>
      <c r="B585" s="241" t="s">
        <v>503</v>
      </c>
      <c r="C585" s="228">
        <f>H585</f>
        <v>10</v>
      </c>
      <c r="D585" s="228"/>
      <c r="E585" s="228"/>
      <c r="F585" s="228"/>
      <c r="G585" s="228"/>
      <c r="H585" s="228">
        <v>10</v>
      </c>
      <c r="I585" s="228"/>
      <c r="J585" s="228">
        <f>O585</f>
        <v>10</v>
      </c>
      <c r="K585" s="228"/>
      <c r="L585" s="228"/>
      <c r="M585" s="228"/>
      <c r="N585" s="228"/>
      <c r="O585" s="228">
        <v>10</v>
      </c>
      <c r="P585" s="228"/>
      <c r="Q585" s="342"/>
    </row>
    <row r="586" spans="1:17" ht="26.25" customHeight="1">
      <c r="A586" s="243"/>
      <c r="B586" s="343" t="s">
        <v>436</v>
      </c>
      <c r="C586" s="344"/>
      <c r="D586" s="344"/>
      <c r="E586" s="344"/>
      <c r="F586" s="344"/>
      <c r="G586" s="344"/>
      <c r="H586" s="344"/>
      <c r="I586" s="344"/>
      <c r="J586" s="344"/>
      <c r="K586" s="344"/>
      <c r="L586" s="344"/>
      <c r="M586" s="344"/>
      <c r="N586" s="344"/>
      <c r="O586" s="344"/>
      <c r="P586" s="344"/>
      <c r="Q586" s="345"/>
    </row>
    <row r="587" spans="1:17" ht="58.5">
      <c r="A587" s="237" t="s">
        <v>504</v>
      </c>
      <c r="B587" s="241" t="s">
        <v>505</v>
      </c>
      <c r="C587" s="228">
        <f t="shared" si="86"/>
        <v>70</v>
      </c>
      <c r="D587" s="228"/>
      <c r="E587" s="228"/>
      <c r="F587" s="228"/>
      <c r="G587" s="228"/>
      <c r="H587" s="228">
        <v>70</v>
      </c>
      <c r="I587" s="228"/>
      <c r="J587" s="228">
        <f>O587</f>
        <v>70</v>
      </c>
      <c r="K587" s="228"/>
      <c r="L587" s="228"/>
      <c r="M587" s="228"/>
      <c r="N587" s="228"/>
      <c r="O587" s="228">
        <v>70</v>
      </c>
      <c r="P587" s="228"/>
      <c r="Q587" s="224" t="s">
        <v>505</v>
      </c>
    </row>
    <row r="588" spans="1:17" ht="19.5">
      <c r="A588" s="237"/>
      <c r="B588" s="242" t="s">
        <v>494</v>
      </c>
      <c r="C588" s="228">
        <f>C587+C585+C584+C583+C582+C581</f>
        <v>428.5</v>
      </c>
      <c r="D588" s="228"/>
      <c r="E588" s="228"/>
      <c r="F588" s="228"/>
      <c r="G588" s="228"/>
      <c r="H588" s="228">
        <f>H587+H585+H584+H583+H582+H581</f>
        <v>428.5</v>
      </c>
      <c r="I588" s="228"/>
      <c r="J588" s="228">
        <f>J587+J585+J584+J583+J582+J581</f>
        <v>428.5</v>
      </c>
      <c r="K588" s="228"/>
      <c r="L588" s="228"/>
      <c r="M588" s="228"/>
      <c r="N588" s="228"/>
      <c r="O588" s="228">
        <f>O581+O582+O583+O584+O585+O587</f>
        <v>428.5</v>
      </c>
      <c r="P588" s="228"/>
      <c r="Q588" s="227"/>
    </row>
    <row r="589" spans="1:17" ht="19.5">
      <c r="A589" s="243"/>
      <c r="B589" s="244"/>
      <c r="C589" s="245"/>
      <c r="D589" s="245"/>
      <c r="E589" s="245"/>
      <c r="F589" s="245"/>
      <c r="G589" s="245"/>
      <c r="H589" s="245"/>
      <c r="I589" s="245"/>
      <c r="J589" s="245"/>
      <c r="K589" s="245"/>
      <c r="L589" s="245"/>
      <c r="M589" s="245"/>
      <c r="N589" s="245"/>
      <c r="O589" s="245"/>
      <c r="P589" s="245"/>
      <c r="Q589" s="246"/>
    </row>
    <row r="590" spans="1:17" ht="46.5" customHeight="1">
      <c r="A590" s="56">
        <v>3</v>
      </c>
      <c r="B590" s="299" t="s">
        <v>506</v>
      </c>
      <c r="C590" s="300"/>
      <c r="D590" s="300"/>
      <c r="E590" s="300"/>
      <c r="F590" s="300"/>
      <c r="G590" s="300"/>
      <c r="H590" s="300"/>
      <c r="I590" s="300"/>
      <c r="J590" s="300"/>
      <c r="K590" s="300"/>
      <c r="L590" s="300"/>
      <c r="M590" s="300"/>
      <c r="N590" s="300"/>
      <c r="O590" s="300"/>
      <c r="P590" s="301"/>
      <c r="Q590" s="247"/>
    </row>
    <row r="591" spans="1:17" ht="21" customHeight="1">
      <c r="A591" s="243"/>
      <c r="B591" s="346" t="s">
        <v>507</v>
      </c>
      <c r="C591" s="347"/>
      <c r="D591" s="347"/>
      <c r="E591" s="347"/>
      <c r="F591" s="347"/>
      <c r="G591" s="347"/>
      <c r="H591" s="347"/>
      <c r="I591" s="347"/>
      <c r="J591" s="347"/>
      <c r="K591" s="347"/>
      <c r="L591" s="347"/>
      <c r="M591" s="347"/>
      <c r="N591" s="347"/>
      <c r="O591" s="347"/>
      <c r="P591" s="347"/>
      <c r="Q591" s="348"/>
    </row>
    <row r="592" spans="1:17" ht="58.5">
      <c r="A592" s="56" t="s">
        <v>75</v>
      </c>
      <c r="B592" s="241" t="s">
        <v>508</v>
      </c>
      <c r="C592" s="228">
        <f>H592</f>
        <v>4</v>
      </c>
      <c r="D592" s="228"/>
      <c r="E592" s="228"/>
      <c r="F592" s="228"/>
      <c r="G592" s="228"/>
      <c r="H592" s="228">
        <v>4</v>
      </c>
      <c r="I592" s="228"/>
      <c r="J592" s="228">
        <f>O592</f>
        <v>4</v>
      </c>
      <c r="K592" s="228"/>
      <c r="L592" s="228"/>
      <c r="M592" s="228"/>
      <c r="N592" s="228"/>
      <c r="O592" s="228">
        <v>4</v>
      </c>
      <c r="P592" s="228"/>
      <c r="Q592" s="224" t="s">
        <v>509</v>
      </c>
    </row>
    <row r="593" spans="1:17" ht="18.399999999999999" customHeight="1">
      <c r="A593" s="56"/>
      <c r="B593" s="343" t="s">
        <v>510</v>
      </c>
      <c r="C593" s="344"/>
      <c r="D593" s="344"/>
      <c r="E593" s="344"/>
      <c r="F593" s="344"/>
      <c r="G593" s="344"/>
      <c r="H593" s="344"/>
      <c r="I593" s="344"/>
      <c r="J593" s="344"/>
      <c r="K593" s="344"/>
      <c r="L593" s="344"/>
      <c r="M593" s="344"/>
      <c r="N593" s="344"/>
      <c r="O593" s="344"/>
      <c r="P593" s="344"/>
      <c r="Q593" s="345"/>
    </row>
    <row r="594" spans="1:17" ht="58.5">
      <c r="A594" s="230" t="s">
        <v>79</v>
      </c>
      <c r="B594" s="241" t="s">
        <v>511</v>
      </c>
      <c r="C594" s="228">
        <f>H594</f>
        <v>1.5</v>
      </c>
      <c r="D594" s="228"/>
      <c r="E594" s="228"/>
      <c r="F594" s="228"/>
      <c r="G594" s="228"/>
      <c r="H594" s="228">
        <v>1.5</v>
      </c>
      <c r="I594" s="228"/>
      <c r="J594" s="228">
        <f>K594+L594+M594+N594+O594+P594</f>
        <v>1.5</v>
      </c>
      <c r="K594" s="228"/>
      <c r="L594" s="228"/>
      <c r="M594" s="228"/>
      <c r="N594" s="228"/>
      <c r="O594" s="228">
        <v>1.5</v>
      </c>
      <c r="P594" s="228"/>
      <c r="Q594" s="224" t="s">
        <v>512</v>
      </c>
    </row>
    <row r="595" spans="1:17" ht="19.7" customHeight="1">
      <c r="A595" s="230"/>
      <c r="B595" s="343" t="s">
        <v>513</v>
      </c>
      <c r="C595" s="344"/>
      <c r="D595" s="344"/>
      <c r="E595" s="344"/>
      <c r="F595" s="344"/>
      <c r="G595" s="344"/>
      <c r="H595" s="344"/>
      <c r="I595" s="344"/>
      <c r="J595" s="344"/>
      <c r="K595" s="344"/>
      <c r="L595" s="344"/>
      <c r="M595" s="344"/>
      <c r="N595" s="344"/>
      <c r="O595" s="344"/>
      <c r="P595" s="344"/>
      <c r="Q595" s="345"/>
    </row>
    <row r="596" spans="1:17" ht="39">
      <c r="A596" s="230" t="s">
        <v>79</v>
      </c>
      <c r="B596" s="241" t="s">
        <v>514</v>
      </c>
      <c r="C596" s="228">
        <f>H596</f>
        <v>1.75</v>
      </c>
      <c r="D596" s="228"/>
      <c r="E596" s="228"/>
      <c r="F596" s="228"/>
      <c r="G596" s="228"/>
      <c r="H596" s="228">
        <v>1.75</v>
      </c>
      <c r="I596" s="228"/>
      <c r="J596" s="228">
        <f>O596</f>
        <v>1.75</v>
      </c>
      <c r="K596" s="228"/>
      <c r="L596" s="228"/>
      <c r="M596" s="228"/>
      <c r="N596" s="228"/>
      <c r="O596" s="228">
        <v>1.75</v>
      </c>
      <c r="P596" s="248"/>
      <c r="Q596" s="224" t="s">
        <v>515</v>
      </c>
    </row>
    <row r="597" spans="1:17" ht="19.5">
      <c r="A597" s="302" t="s">
        <v>494</v>
      </c>
      <c r="B597" s="303"/>
      <c r="C597" s="249">
        <f>C596+C594+C592</f>
        <v>7.25</v>
      </c>
      <c r="D597" s="249"/>
      <c r="E597" s="249"/>
      <c r="F597" s="249"/>
      <c r="G597" s="249"/>
      <c r="H597" s="249">
        <f>H594+H596+H592</f>
        <v>7.25</v>
      </c>
      <c r="I597" s="249"/>
      <c r="J597" s="249">
        <f>J594+J596+J592</f>
        <v>7.25</v>
      </c>
      <c r="K597" s="249"/>
      <c r="L597" s="249"/>
      <c r="M597" s="249"/>
      <c r="N597" s="249"/>
      <c r="O597" s="249">
        <f>O594+O596+O592</f>
        <v>7.25</v>
      </c>
      <c r="P597" s="228"/>
      <c r="Q597" s="247"/>
    </row>
    <row r="598" spans="1:17" ht="19.5">
      <c r="A598" s="307" t="s">
        <v>156</v>
      </c>
      <c r="B598" s="308"/>
      <c r="C598" s="250">
        <f>C597+C578+C588</f>
        <v>81456.391269999993</v>
      </c>
      <c r="D598" s="250">
        <f t="shared" ref="D598:P598" si="87">D597+D578+D588</f>
        <v>0</v>
      </c>
      <c r="E598" s="250">
        <f t="shared" si="87"/>
        <v>10207.418</v>
      </c>
      <c r="F598" s="250">
        <f t="shared" si="87"/>
        <v>0</v>
      </c>
      <c r="G598" s="250">
        <f t="shared" si="87"/>
        <v>10207.418</v>
      </c>
      <c r="H598" s="250">
        <f t="shared" si="87"/>
        <v>65309.93452000001</v>
      </c>
      <c r="I598" s="250">
        <f t="shared" si="87"/>
        <v>5939.0387499999997</v>
      </c>
      <c r="J598" s="250">
        <f t="shared" si="87"/>
        <v>81455.627930000017</v>
      </c>
      <c r="K598" s="250">
        <f t="shared" si="87"/>
        <v>0</v>
      </c>
      <c r="L598" s="250">
        <f t="shared" si="87"/>
        <v>10207.418</v>
      </c>
      <c r="M598" s="250">
        <f t="shared" si="87"/>
        <v>0</v>
      </c>
      <c r="N598" s="250">
        <f t="shared" si="87"/>
        <v>10207.418</v>
      </c>
      <c r="O598" s="250">
        <f t="shared" si="87"/>
        <v>65309.389740000013</v>
      </c>
      <c r="P598" s="250">
        <f t="shared" si="87"/>
        <v>5938.8201900000004</v>
      </c>
      <c r="Q598" s="54"/>
    </row>
    <row r="599" spans="1:17" ht="19.5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</row>
    <row r="600" spans="1:17" ht="19.5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</row>
    <row r="601" spans="1:17" ht="56.25" customHeight="1">
      <c r="A601" s="77" t="s">
        <v>755</v>
      </c>
      <c r="B601" s="312" t="s">
        <v>526</v>
      </c>
      <c r="C601" s="313"/>
      <c r="D601" s="313"/>
      <c r="E601" s="313"/>
      <c r="F601" s="313"/>
      <c r="G601" s="313"/>
      <c r="H601" s="313"/>
      <c r="I601" s="313"/>
      <c r="J601" s="313"/>
      <c r="K601" s="313"/>
      <c r="L601" s="313"/>
      <c r="M601" s="313"/>
      <c r="N601" s="313"/>
      <c r="O601" s="313"/>
      <c r="P601" s="314"/>
      <c r="Q601" s="54"/>
    </row>
    <row r="602" spans="1:17" ht="98.25" customHeight="1">
      <c r="A602" s="54" t="s">
        <v>40</v>
      </c>
      <c r="B602" s="241" t="s">
        <v>516</v>
      </c>
      <c r="C602" s="15">
        <v>249.19300000000001</v>
      </c>
      <c r="D602" s="251" t="s">
        <v>17</v>
      </c>
      <c r="E602" s="251" t="s">
        <v>17</v>
      </c>
      <c r="F602" s="251" t="s">
        <v>17</v>
      </c>
      <c r="G602" s="251" t="s">
        <v>17</v>
      </c>
      <c r="H602" s="15">
        <v>249.19300000000001</v>
      </c>
      <c r="I602" s="15"/>
      <c r="J602" s="252">
        <v>249.19300000000001</v>
      </c>
      <c r="K602" s="252" t="s">
        <v>17</v>
      </c>
      <c r="L602" s="252" t="s">
        <v>17</v>
      </c>
      <c r="M602" s="252" t="s">
        <v>17</v>
      </c>
      <c r="N602" s="252" t="s">
        <v>17</v>
      </c>
      <c r="O602" s="252">
        <v>249.19300000000001</v>
      </c>
      <c r="P602" s="252" t="s">
        <v>17</v>
      </c>
      <c r="Q602" s="315" t="s">
        <v>517</v>
      </c>
    </row>
    <row r="603" spans="1:17" ht="49.7" customHeight="1">
      <c r="A603" s="54" t="s">
        <v>42</v>
      </c>
      <c r="B603" s="241" t="s">
        <v>518</v>
      </c>
      <c r="C603" s="16" t="s">
        <v>17</v>
      </c>
      <c r="D603" s="16" t="s">
        <v>17</v>
      </c>
      <c r="E603" s="16" t="s">
        <v>17</v>
      </c>
      <c r="F603" s="16" t="s">
        <v>17</v>
      </c>
      <c r="G603" s="16" t="s">
        <v>17</v>
      </c>
      <c r="H603" s="16" t="s">
        <v>17</v>
      </c>
      <c r="I603" s="16"/>
      <c r="J603" s="252"/>
      <c r="K603" s="252"/>
      <c r="L603" s="252"/>
      <c r="M603" s="252"/>
      <c r="N603" s="252"/>
      <c r="O603" s="252"/>
      <c r="P603" s="252"/>
      <c r="Q603" s="316"/>
    </row>
    <row r="604" spans="1:17" ht="39">
      <c r="A604" s="54" t="s">
        <v>43</v>
      </c>
      <c r="B604" s="241" t="s">
        <v>519</v>
      </c>
      <c r="C604" s="253">
        <v>10</v>
      </c>
      <c r="D604" s="253" t="s">
        <v>17</v>
      </c>
      <c r="E604" s="253" t="s">
        <v>17</v>
      </c>
      <c r="F604" s="253" t="s">
        <v>17</v>
      </c>
      <c r="G604" s="253" t="s">
        <v>17</v>
      </c>
      <c r="H604" s="253">
        <v>10</v>
      </c>
      <c r="I604" s="253"/>
      <c r="J604" s="254">
        <v>10</v>
      </c>
      <c r="K604" s="252" t="s">
        <v>17</v>
      </c>
      <c r="L604" s="252" t="s">
        <v>17</v>
      </c>
      <c r="M604" s="252" t="s">
        <v>17</v>
      </c>
      <c r="N604" s="252" t="s">
        <v>17</v>
      </c>
      <c r="O604" s="254">
        <v>10</v>
      </c>
      <c r="P604" s="252" t="s">
        <v>17</v>
      </c>
      <c r="Q604" s="316"/>
    </row>
    <row r="605" spans="1:17" ht="41.25" customHeight="1">
      <c r="A605" s="54" t="s">
        <v>44</v>
      </c>
      <c r="B605" s="241" t="s">
        <v>682</v>
      </c>
      <c r="C605" s="253">
        <f>150</f>
        <v>150</v>
      </c>
      <c r="D605" s="253" t="s">
        <v>17</v>
      </c>
      <c r="E605" s="253" t="s">
        <v>17</v>
      </c>
      <c r="F605" s="253" t="s">
        <v>17</v>
      </c>
      <c r="G605" s="253" t="s">
        <v>17</v>
      </c>
      <c r="H605" s="253" t="s">
        <v>17</v>
      </c>
      <c r="I605" s="253">
        <v>150</v>
      </c>
      <c r="J605" s="254">
        <v>64</v>
      </c>
      <c r="K605" s="252" t="s">
        <v>17</v>
      </c>
      <c r="L605" s="252" t="s">
        <v>17</v>
      </c>
      <c r="M605" s="252" t="s">
        <v>17</v>
      </c>
      <c r="N605" s="252" t="s">
        <v>17</v>
      </c>
      <c r="O605" s="252">
        <v>0</v>
      </c>
      <c r="P605" s="254">
        <v>64</v>
      </c>
      <c r="Q605" s="316"/>
    </row>
    <row r="606" spans="1:17" ht="52.5" customHeight="1">
      <c r="A606" s="54" t="s">
        <v>62</v>
      </c>
      <c r="B606" s="241" t="s">
        <v>520</v>
      </c>
      <c r="C606" s="251">
        <v>3</v>
      </c>
      <c r="D606" s="251" t="s">
        <v>17</v>
      </c>
      <c r="E606" s="251" t="s">
        <v>17</v>
      </c>
      <c r="F606" s="251" t="s">
        <v>17</v>
      </c>
      <c r="G606" s="251" t="s">
        <v>17</v>
      </c>
      <c r="H606" s="251">
        <v>3</v>
      </c>
      <c r="I606" s="251"/>
      <c r="J606" s="254">
        <v>3</v>
      </c>
      <c r="K606" s="252" t="s">
        <v>17</v>
      </c>
      <c r="L606" s="252" t="s">
        <v>17</v>
      </c>
      <c r="M606" s="252" t="s">
        <v>17</v>
      </c>
      <c r="N606" s="252" t="s">
        <v>17</v>
      </c>
      <c r="O606" s="254">
        <v>3</v>
      </c>
      <c r="P606" s="252" t="s">
        <v>17</v>
      </c>
      <c r="Q606" s="316"/>
    </row>
    <row r="607" spans="1:17" ht="87" customHeight="1">
      <c r="A607" s="54" t="s">
        <v>74</v>
      </c>
      <c r="B607" s="241" t="s">
        <v>521</v>
      </c>
      <c r="C607" s="253" t="str">
        <f>F607</f>
        <v>-</v>
      </c>
      <c r="D607" s="253" t="s">
        <v>17</v>
      </c>
      <c r="E607" s="253" t="s">
        <v>17</v>
      </c>
      <c r="F607" s="253" t="s">
        <v>17</v>
      </c>
      <c r="G607" s="253" t="s">
        <v>17</v>
      </c>
      <c r="H607" s="251" t="s">
        <v>17</v>
      </c>
      <c r="I607" s="251"/>
      <c r="J607" s="252" t="s">
        <v>17</v>
      </c>
      <c r="K607" s="252" t="s">
        <v>17</v>
      </c>
      <c r="L607" s="252" t="s">
        <v>17</v>
      </c>
      <c r="M607" s="252" t="s">
        <v>17</v>
      </c>
      <c r="N607" s="252" t="s">
        <v>17</v>
      </c>
      <c r="O607" s="252" t="s">
        <v>17</v>
      </c>
      <c r="P607" s="252" t="s">
        <v>17</v>
      </c>
      <c r="Q607" s="316"/>
    </row>
    <row r="608" spans="1:17" ht="36" customHeight="1">
      <c r="A608" s="54" t="s">
        <v>757</v>
      </c>
      <c r="B608" s="241" t="s">
        <v>522</v>
      </c>
      <c r="C608" s="253" t="str">
        <f>F608</f>
        <v>-</v>
      </c>
      <c r="D608" s="253" t="s">
        <v>17</v>
      </c>
      <c r="E608" s="253" t="s">
        <v>17</v>
      </c>
      <c r="F608" s="253" t="s">
        <v>17</v>
      </c>
      <c r="G608" s="253" t="s">
        <v>17</v>
      </c>
      <c r="H608" s="251" t="s">
        <v>17</v>
      </c>
      <c r="I608" s="251"/>
      <c r="J608" s="252"/>
      <c r="K608" s="252"/>
      <c r="L608" s="252"/>
      <c r="M608" s="252"/>
      <c r="N608" s="252"/>
      <c r="O608" s="252"/>
      <c r="P608" s="252"/>
      <c r="Q608" s="316"/>
    </row>
    <row r="609" spans="1:17" ht="39">
      <c r="A609" s="54" t="s">
        <v>158</v>
      </c>
      <c r="B609" s="241" t="s">
        <v>523</v>
      </c>
      <c r="C609" s="253" t="s">
        <v>17</v>
      </c>
      <c r="D609" s="253" t="s">
        <v>17</v>
      </c>
      <c r="E609" s="253" t="s">
        <v>17</v>
      </c>
      <c r="F609" s="253" t="s">
        <v>17</v>
      </c>
      <c r="G609" s="253" t="s">
        <v>17</v>
      </c>
      <c r="H609" s="253" t="s">
        <v>17</v>
      </c>
      <c r="I609" s="253"/>
      <c r="J609" s="252"/>
      <c r="K609" s="252"/>
      <c r="L609" s="252"/>
      <c r="M609" s="252"/>
      <c r="N609" s="252"/>
      <c r="O609" s="252"/>
      <c r="P609" s="252"/>
      <c r="Q609" s="316"/>
    </row>
    <row r="610" spans="1:17" ht="39">
      <c r="A610" s="54" t="s">
        <v>171</v>
      </c>
      <c r="B610" s="255" t="s">
        <v>524</v>
      </c>
      <c r="C610" s="256" t="s">
        <v>17</v>
      </c>
      <c r="D610" s="256" t="s">
        <v>17</v>
      </c>
      <c r="E610" s="256" t="s">
        <v>17</v>
      </c>
      <c r="F610" s="256" t="s">
        <v>17</v>
      </c>
      <c r="G610" s="256" t="s">
        <v>17</v>
      </c>
      <c r="H610" s="256" t="s">
        <v>17</v>
      </c>
      <c r="I610" s="256"/>
      <c r="J610" s="252" t="s">
        <v>17</v>
      </c>
      <c r="K610" s="252" t="s">
        <v>17</v>
      </c>
      <c r="L610" s="252" t="s">
        <v>17</v>
      </c>
      <c r="M610" s="252" t="s">
        <v>17</v>
      </c>
      <c r="N610" s="252" t="s">
        <v>17</v>
      </c>
      <c r="O610" s="252" t="s">
        <v>17</v>
      </c>
      <c r="P610" s="252" t="s">
        <v>17</v>
      </c>
      <c r="Q610" s="316"/>
    </row>
    <row r="611" spans="1:17" ht="39">
      <c r="A611" s="54" t="s">
        <v>229</v>
      </c>
      <c r="B611" s="255" t="s">
        <v>525</v>
      </c>
      <c r="C611" s="256">
        <v>10</v>
      </c>
      <c r="D611" s="256" t="s">
        <v>17</v>
      </c>
      <c r="E611" s="256" t="s">
        <v>17</v>
      </c>
      <c r="F611" s="256" t="s">
        <v>17</v>
      </c>
      <c r="G611" s="256" t="s">
        <v>17</v>
      </c>
      <c r="H611" s="256">
        <v>10</v>
      </c>
      <c r="I611" s="256"/>
      <c r="J611" s="254">
        <v>10</v>
      </c>
      <c r="K611" s="252" t="s">
        <v>17</v>
      </c>
      <c r="L611" s="252" t="s">
        <v>17</v>
      </c>
      <c r="M611" s="252" t="s">
        <v>17</v>
      </c>
      <c r="N611" s="252" t="s">
        <v>17</v>
      </c>
      <c r="O611" s="254">
        <v>10</v>
      </c>
      <c r="P611" s="252" t="s">
        <v>17</v>
      </c>
      <c r="Q611" s="316"/>
    </row>
    <row r="612" spans="1:17" ht="19.5">
      <c r="A612" s="302" t="s">
        <v>391</v>
      </c>
      <c r="B612" s="303"/>
      <c r="C612" s="257">
        <f>C611+C606+C604+C602+I612</f>
        <v>422.19299999999998</v>
      </c>
      <c r="D612" s="257" t="s">
        <v>17</v>
      </c>
      <c r="E612" s="257" t="s">
        <v>17</v>
      </c>
      <c r="F612" s="257" t="s">
        <v>17</v>
      </c>
      <c r="G612" s="257" t="s">
        <v>17</v>
      </c>
      <c r="H612" s="258">
        <f>SUM(H611,H602,H604,H606)</f>
        <v>272.19299999999998</v>
      </c>
      <c r="I612" s="258">
        <v>150</v>
      </c>
      <c r="J612" s="259">
        <f>J611+J606+J604+J602+P612</f>
        <v>336.19299999999998</v>
      </c>
      <c r="K612" s="260"/>
      <c r="L612" s="260"/>
      <c r="M612" s="260"/>
      <c r="N612" s="260"/>
      <c r="O612" s="259">
        <f>O611+O606+O604+O602</f>
        <v>272.19299999999998</v>
      </c>
      <c r="P612" s="259">
        <v>64</v>
      </c>
      <c r="Q612" s="317"/>
    </row>
    <row r="613" spans="1:17" ht="51" customHeight="1">
      <c r="A613" s="54"/>
      <c r="B613" s="312" t="s">
        <v>683</v>
      </c>
      <c r="C613" s="313"/>
      <c r="D613" s="313"/>
      <c r="E613" s="313"/>
      <c r="F613" s="313"/>
      <c r="G613" s="313"/>
      <c r="H613" s="313"/>
      <c r="I613" s="313"/>
      <c r="J613" s="313"/>
      <c r="K613" s="313"/>
      <c r="L613" s="313"/>
      <c r="M613" s="313"/>
      <c r="N613" s="313"/>
      <c r="O613" s="313"/>
      <c r="P613" s="314"/>
      <c r="Q613" s="54"/>
    </row>
    <row r="614" spans="1:17" ht="169.5" customHeight="1">
      <c r="A614" s="54" t="s">
        <v>40</v>
      </c>
      <c r="B614" s="255" t="s">
        <v>684</v>
      </c>
      <c r="C614" s="261">
        <v>9.9761399999999991</v>
      </c>
      <c r="D614" s="262" t="s">
        <v>17</v>
      </c>
      <c r="E614" s="262" t="s">
        <v>17</v>
      </c>
      <c r="F614" s="262" t="s">
        <v>17</v>
      </c>
      <c r="G614" s="262" t="s">
        <v>17</v>
      </c>
      <c r="H614" s="261">
        <v>9.9761399999999991</v>
      </c>
      <c r="I614" s="263" t="s">
        <v>17</v>
      </c>
      <c r="J614" s="261">
        <v>9.9761399999999991</v>
      </c>
      <c r="K614" s="262" t="s">
        <v>17</v>
      </c>
      <c r="L614" s="262" t="s">
        <v>17</v>
      </c>
      <c r="M614" s="262" t="s">
        <v>17</v>
      </c>
      <c r="N614" s="262" t="s">
        <v>17</v>
      </c>
      <c r="O614" s="261">
        <v>9.9761399999999991</v>
      </c>
      <c r="P614" s="263" t="s">
        <v>17</v>
      </c>
      <c r="Q614" s="315" t="s">
        <v>718</v>
      </c>
    </row>
    <row r="615" spans="1:17" ht="57.75" customHeight="1">
      <c r="A615" s="54" t="s">
        <v>42</v>
      </c>
      <c r="B615" s="255" t="s">
        <v>712</v>
      </c>
      <c r="C615" s="251">
        <v>10</v>
      </c>
      <c r="D615" s="16" t="s">
        <v>17</v>
      </c>
      <c r="E615" s="16" t="s">
        <v>17</v>
      </c>
      <c r="F615" s="16" t="s">
        <v>17</v>
      </c>
      <c r="G615" s="16" t="s">
        <v>17</v>
      </c>
      <c r="H615" s="251">
        <v>10</v>
      </c>
      <c r="I615" s="16" t="s">
        <v>17</v>
      </c>
      <c r="J615" s="251">
        <v>10</v>
      </c>
      <c r="K615" s="16" t="s">
        <v>17</v>
      </c>
      <c r="L615" s="16" t="s">
        <v>17</v>
      </c>
      <c r="M615" s="16" t="s">
        <v>17</v>
      </c>
      <c r="N615" s="16" t="s">
        <v>17</v>
      </c>
      <c r="O615" s="251">
        <v>10</v>
      </c>
      <c r="P615" s="16" t="s">
        <v>17</v>
      </c>
      <c r="Q615" s="316"/>
    </row>
    <row r="616" spans="1:17" ht="57.75" customHeight="1">
      <c r="A616" s="54" t="s">
        <v>43</v>
      </c>
      <c r="B616" s="255" t="s">
        <v>713</v>
      </c>
      <c r="C616" s="253">
        <v>30</v>
      </c>
      <c r="D616" s="253" t="s">
        <v>17</v>
      </c>
      <c r="E616" s="253" t="s">
        <v>17</v>
      </c>
      <c r="F616" s="253" t="s">
        <v>17</v>
      </c>
      <c r="G616" s="253" t="s">
        <v>17</v>
      </c>
      <c r="H616" s="253">
        <v>30</v>
      </c>
      <c r="I616" s="16" t="s">
        <v>17</v>
      </c>
      <c r="J616" s="253">
        <v>30</v>
      </c>
      <c r="K616" s="253" t="s">
        <v>17</v>
      </c>
      <c r="L616" s="253" t="s">
        <v>17</v>
      </c>
      <c r="M616" s="253" t="s">
        <v>17</v>
      </c>
      <c r="N616" s="253" t="s">
        <v>17</v>
      </c>
      <c r="O616" s="253">
        <v>30</v>
      </c>
      <c r="P616" s="16" t="s">
        <v>17</v>
      </c>
      <c r="Q616" s="316"/>
    </row>
    <row r="617" spans="1:17" ht="122.25" customHeight="1">
      <c r="A617" s="54" t="s">
        <v>44</v>
      </c>
      <c r="B617" s="255" t="s">
        <v>714</v>
      </c>
      <c r="C617" s="40">
        <v>49.901600000000002</v>
      </c>
      <c r="D617" s="264" t="s">
        <v>17</v>
      </c>
      <c r="E617" s="253" t="s">
        <v>17</v>
      </c>
      <c r="F617" s="253" t="s">
        <v>17</v>
      </c>
      <c r="G617" s="253" t="s">
        <v>17</v>
      </c>
      <c r="H617" s="40">
        <v>49.901600000000002</v>
      </c>
      <c r="I617" s="264" t="s">
        <v>17</v>
      </c>
      <c r="J617" s="40">
        <v>49.901600000000002</v>
      </c>
      <c r="K617" s="264" t="s">
        <v>17</v>
      </c>
      <c r="L617" s="253" t="s">
        <v>17</v>
      </c>
      <c r="M617" s="253" t="s">
        <v>17</v>
      </c>
      <c r="N617" s="253" t="s">
        <v>17</v>
      </c>
      <c r="O617" s="40">
        <v>49.901600000000002</v>
      </c>
      <c r="P617" s="264" t="s">
        <v>17</v>
      </c>
      <c r="Q617" s="316"/>
    </row>
    <row r="618" spans="1:17" ht="39">
      <c r="A618" s="54" t="s">
        <v>62</v>
      </c>
      <c r="B618" s="255" t="s">
        <v>715</v>
      </c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316"/>
    </row>
    <row r="619" spans="1:17" ht="19.5">
      <c r="A619" s="54" t="s">
        <v>758</v>
      </c>
      <c r="B619" s="255" t="s">
        <v>716</v>
      </c>
      <c r="C619" s="40">
        <f>H619</f>
        <v>219.74543</v>
      </c>
      <c r="D619" s="251" t="s">
        <v>17</v>
      </c>
      <c r="E619" s="251" t="s">
        <v>17</v>
      </c>
      <c r="F619" s="251" t="s">
        <v>17</v>
      </c>
      <c r="G619" s="251" t="s">
        <v>17</v>
      </c>
      <c r="H619" s="40">
        <v>219.74543</v>
      </c>
      <c r="I619" s="253" t="s">
        <v>17</v>
      </c>
      <c r="J619" s="40">
        <f>O619</f>
        <v>219.74543</v>
      </c>
      <c r="K619" s="251" t="s">
        <v>17</v>
      </c>
      <c r="L619" s="251" t="s">
        <v>17</v>
      </c>
      <c r="M619" s="251" t="s">
        <v>17</v>
      </c>
      <c r="N619" s="251" t="s">
        <v>17</v>
      </c>
      <c r="O619" s="40">
        <v>219.74543</v>
      </c>
      <c r="P619" s="253" t="s">
        <v>17</v>
      </c>
      <c r="Q619" s="316"/>
    </row>
    <row r="620" spans="1:17" ht="51.75" customHeight="1">
      <c r="A620" s="54" t="s">
        <v>759</v>
      </c>
      <c r="B620" s="255" t="s">
        <v>717</v>
      </c>
      <c r="C620" s="251" t="s">
        <v>17</v>
      </c>
      <c r="D620" s="251" t="s">
        <v>17</v>
      </c>
      <c r="E620" s="251" t="s">
        <v>17</v>
      </c>
      <c r="F620" s="251" t="s">
        <v>17</v>
      </c>
      <c r="G620" s="251" t="s">
        <v>17</v>
      </c>
      <c r="H620" s="251" t="s">
        <v>17</v>
      </c>
      <c r="I620" s="251" t="s">
        <v>17</v>
      </c>
      <c r="J620" s="251" t="s">
        <v>17</v>
      </c>
      <c r="K620" s="251" t="s">
        <v>17</v>
      </c>
      <c r="L620" s="251" t="s">
        <v>17</v>
      </c>
      <c r="M620" s="251" t="s">
        <v>17</v>
      </c>
      <c r="N620" s="251" t="s">
        <v>17</v>
      </c>
      <c r="O620" s="251" t="s">
        <v>17</v>
      </c>
      <c r="P620" s="251" t="s">
        <v>17</v>
      </c>
      <c r="Q620" s="317"/>
    </row>
    <row r="621" spans="1:17" ht="33.75" customHeight="1">
      <c r="A621" s="302" t="s">
        <v>391</v>
      </c>
      <c r="B621" s="303"/>
      <c r="C621" s="296">
        <f>C619+C617+C616+C615+C614</f>
        <v>319.62316999999996</v>
      </c>
      <c r="D621" s="296" t="s">
        <v>17</v>
      </c>
      <c r="E621" s="296" t="s">
        <v>17</v>
      </c>
      <c r="F621" s="296" t="s">
        <v>17</v>
      </c>
      <c r="G621" s="296" t="s">
        <v>17</v>
      </c>
      <c r="H621" s="296">
        <f t="shared" ref="H621:O621" si="88">H619+H617+H616+H615+H614</f>
        <v>319.62316999999996</v>
      </c>
      <c r="I621" s="296" t="s">
        <v>17</v>
      </c>
      <c r="J621" s="296">
        <f t="shared" si="88"/>
        <v>319.62316999999996</v>
      </c>
      <c r="K621" s="296" t="s">
        <v>17</v>
      </c>
      <c r="L621" s="296" t="s">
        <v>17</v>
      </c>
      <c r="M621" s="296" t="s">
        <v>17</v>
      </c>
      <c r="N621" s="296" t="s">
        <v>17</v>
      </c>
      <c r="O621" s="296">
        <f t="shared" si="88"/>
        <v>319.62316999999996</v>
      </c>
      <c r="P621" s="296" t="s">
        <v>17</v>
      </c>
      <c r="Q621" s="265"/>
    </row>
    <row r="622" spans="1:17" ht="39" customHeight="1">
      <c r="A622" s="54"/>
      <c r="B622" s="312" t="s">
        <v>719</v>
      </c>
      <c r="C622" s="313"/>
      <c r="D622" s="313"/>
      <c r="E622" s="313"/>
      <c r="F622" s="313"/>
      <c r="G622" s="313"/>
      <c r="H622" s="313"/>
      <c r="I622" s="313"/>
      <c r="J622" s="313"/>
      <c r="K622" s="313"/>
      <c r="L622" s="313"/>
      <c r="M622" s="313"/>
      <c r="N622" s="313"/>
      <c r="O622" s="313"/>
      <c r="P622" s="314"/>
      <c r="Q622" s="265"/>
    </row>
    <row r="623" spans="1:17" ht="49.7" customHeight="1">
      <c r="A623" s="54" t="s">
        <v>40</v>
      </c>
      <c r="B623" s="255" t="s">
        <v>720</v>
      </c>
      <c r="C623" s="253">
        <v>3.4</v>
      </c>
      <c r="D623" s="253" t="s">
        <v>17</v>
      </c>
      <c r="E623" s="253" t="s">
        <v>17</v>
      </c>
      <c r="F623" s="253" t="s">
        <v>17</v>
      </c>
      <c r="G623" s="253" t="s">
        <v>17</v>
      </c>
      <c r="H623" s="253">
        <v>3.4</v>
      </c>
      <c r="I623" s="266" t="s">
        <v>17</v>
      </c>
      <c r="J623" s="267">
        <v>3.4</v>
      </c>
      <c r="K623" s="268" t="s">
        <v>17</v>
      </c>
      <c r="L623" s="268"/>
      <c r="M623" s="268"/>
      <c r="N623" s="268"/>
      <c r="O623" s="269">
        <v>3.4</v>
      </c>
      <c r="P623" s="268"/>
      <c r="Q623" s="309" t="s">
        <v>740</v>
      </c>
    </row>
    <row r="624" spans="1:17" ht="165.75" customHeight="1">
      <c r="A624" s="54" t="s">
        <v>42</v>
      </c>
      <c r="B624" s="255" t="s">
        <v>721</v>
      </c>
      <c r="C624" s="270">
        <v>44.5</v>
      </c>
      <c r="D624" s="253" t="s">
        <v>17</v>
      </c>
      <c r="E624" s="253" t="s">
        <v>17</v>
      </c>
      <c r="F624" s="253" t="s">
        <v>17</v>
      </c>
      <c r="G624" s="253" t="s">
        <v>17</v>
      </c>
      <c r="H624" s="270">
        <v>44.5</v>
      </c>
      <c r="I624" s="266" t="s">
        <v>17</v>
      </c>
      <c r="J624" s="271">
        <v>44.5</v>
      </c>
      <c r="K624" s="272"/>
      <c r="L624" s="272"/>
      <c r="M624" s="272"/>
      <c r="N624" s="272"/>
      <c r="O624" s="271">
        <v>44.5</v>
      </c>
      <c r="P624" s="272"/>
      <c r="Q624" s="310"/>
    </row>
    <row r="625" spans="1:17" ht="39">
      <c r="A625" s="54" t="s">
        <v>43</v>
      </c>
      <c r="B625" s="255" t="s">
        <v>722</v>
      </c>
      <c r="C625" s="253">
        <f>I625</f>
        <v>250</v>
      </c>
      <c r="D625" s="253" t="s">
        <v>17</v>
      </c>
      <c r="E625" s="253" t="s">
        <v>17</v>
      </c>
      <c r="F625" s="253" t="s">
        <v>17</v>
      </c>
      <c r="G625" s="253" t="s">
        <v>17</v>
      </c>
      <c r="H625" s="253" t="s">
        <v>17</v>
      </c>
      <c r="I625" s="266">
        <v>250</v>
      </c>
      <c r="J625" s="267">
        <f>P625</f>
        <v>37</v>
      </c>
      <c r="K625" s="272"/>
      <c r="L625" s="272"/>
      <c r="M625" s="272"/>
      <c r="N625" s="272"/>
      <c r="O625" s="272"/>
      <c r="P625" s="267">
        <v>37</v>
      </c>
      <c r="Q625" s="310"/>
    </row>
    <row r="626" spans="1:17" ht="39">
      <c r="A626" s="54" t="s">
        <v>44</v>
      </c>
      <c r="B626" s="255" t="s">
        <v>723</v>
      </c>
      <c r="C626" s="253">
        <v>0</v>
      </c>
      <c r="D626" s="253" t="s">
        <v>17</v>
      </c>
      <c r="E626" s="253" t="s">
        <v>17</v>
      </c>
      <c r="F626" s="253" t="s">
        <v>17</v>
      </c>
      <c r="G626" s="253" t="s">
        <v>17</v>
      </c>
      <c r="H626" s="253">
        <v>0</v>
      </c>
      <c r="I626" s="266" t="s">
        <v>17</v>
      </c>
      <c r="J626" s="272"/>
      <c r="K626" s="272"/>
      <c r="L626" s="272"/>
      <c r="M626" s="272"/>
      <c r="N626" s="272"/>
      <c r="O626" s="272"/>
      <c r="P626" s="272"/>
      <c r="Q626" s="310"/>
    </row>
    <row r="627" spans="1:17" ht="78">
      <c r="A627" s="54" t="s">
        <v>62</v>
      </c>
      <c r="B627" s="255" t="s">
        <v>724</v>
      </c>
      <c r="C627" s="253">
        <v>19</v>
      </c>
      <c r="D627" s="253"/>
      <c r="E627" s="253" t="s">
        <v>17</v>
      </c>
      <c r="F627" s="253" t="s">
        <v>17</v>
      </c>
      <c r="G627" s="253"/>
      <c r="H627" s="253">
        <v>19</v>
      </c>
      <c r="I627" s="266"/>
      <c r="J627" s="267">
        <v>19</v>
      </c>
      <c r="K627" s="273" t="s">
        <v>17</v>
      </c>
      <c r="L627" s="273"/>
      <c r="M627" s="273"/>
      <c r="N627" s="273"/>
      <c r="O627" s="274">
        <v>19</v>
      </c>
      <c r="P627" s="273"/>
      <c r="Q627" s="310"/>
    </row>
    <row r="628" spans="1:17" ht="39">
      <c r="A628" s="54" t="s">
        <v>74</v>
      </c>
      <c r="B628" s="255" t="s">
        <v>725</v>
      </c>
      <c r="C628" s="253">
        <v>6</v>
      </c>
      <c r="D628" s="253" t="s">
        <v>17</v>
      </c>
      <c r="E628" s="253" t="s">
        <v>17</v>
      </c>
      <c r="F628" s="253" t="s">
        <v>17</v>
      </c>
      <c r="G628" s="253" t="s">
        <v>17</v>
      </c>
      <c r="H628" s="253">
        <v>6</v>
      </c>
      <c r="I628" s="266"/>
      <c r="J628" s="267">
        <v>6</v>
      </c>
      <c r="K628" s="268" t="s">
        <v>17</v>
      </c>
      <c r="L628" s="268"/>
      <c r="M628" s="268"/>
      <c r="N628" s="268"/>
      <c r="O628" s="267">
        <v>6</v>
      </c>
      <c r="P628" s="272"/>
      <c r="Q628" s="310"/>
    </row>
    <row r="629" spans="1:17" ht="39">
      <c r="A629" s="54" t="s">
        <v>757</v>
      </c>
      <c r="B629" s="255" t="s">
        <v>726</v>
      </c>
      <c r="C629" s="253">
        <v>15</v>
      </c>
      <c r="D629" s="253" t="s">
        <v>17</v>
      </c>
      <c r="E629" s="253">
        <v>15</v>
      </c>
      <c r="F629" s="253" t="s">
        <v>17</v>
      </c>
      <c r="G629" s="253">
        <v>15</v>
      </c>
      <c r="H629" s="253" t="s">
        <v>17</v>
      </c>
      <c r="I629" s="275" t="s">
        <v>17</v>
      </c>
      <c r="J629" s="267">
        <v>15</v>
      </c>
      <c r="K629" s="272" t="s">
        <v>17</v>
      </c>
      <c r="L629" s="267">
        <v>15</v>
      </c>
      <c r="M629" s="272" t="s">
        <v>17</v>
      </c>
      <c r="N629" s="267">
        <v>15</v>
      </c>
      <c r="O629" s="272" t="s">
        <v>17</v>
      </c>
      <c r="P629" s="272"/>
      <c r="Q629" s="310"/>
    </row>
    <row r="630" spans="1:17" ht="78">
      <c r="A630" s="54" t="s">
        <v>158</v>
      </c>
      <c r="B630" s="255" t="s">
        <v>727</v>
      </c>
      <c r="C630" s="16" t="s">
        <v>17</v>
      </c>
      <c r="D630" s="16" t="s">
        <v>17</v>
      </c>
      <c r="E630" s="16" t="s">
        <v>17</v>
      </c>
      <c r="F630" s="16" t="s">
        <v>17</v>
      </c>
      <c r="G630" s="16" t="s">
        <v>17</v>
      </c>
      <c r="H630" s="16" t="s">
        <v>17</v>
      </c>
      <c r="I630" s="16" t="s">
        <v>17</v>
      </c>
      <c r="J630" s="16" t="s">
        <v>17</v>
      </c>
      <c r="K630" s="16" t="s">
        <v>17</v>
      </c>
      <c r="L630" s="16" t="s">
        <v>17</v>
      </c>
      <c r="M630" s="16" t="s">
        <v>17</v>
      </c>
      <c r="N630" s="16" t="s">
        <v>17</v>
      </c>
      <c r="O630" s="16" t="s">
        <v>17</v>
      </c>
      <c r="P630" s="16" t="s">
        <v>17</v>
      </c>
      <c r="Q630" s="310"/>
    </row>
    <row r="631" spans="1:17" ht="39">
      <c r="A631" s="54" t="s">
        <v>171</v>
      </c>
      <c r="B631" s="255" t="s">
        <v>728</v>
      </c>
      <c r="C631" s="16" t="s">
        <v>17</v>
      </c>
      <c r="D631" s="16" t="s">
        <v>17</v>
      </c>
      <c r="E631" s="16" t="s">
        <v>17</v>
      </c>
      <c r="F631" s="16" t="s">
        <v>17</v>
      </c>
      <c r="G631" s="16" t="s">
        <v>17</v>
      </c>
      <c r="H631" s="16" t="s">
        <v>17</v>
      </c>
      <c r="I631" s="16" t="s">
        <v>17</v>
      </c>
      <c r="J631" s="16" t="s">
        <v>17</v>
      </c>
      <c r="K631" s="16" t="s">
        <v>17</v>
      </c>
      <c r="L631" s="16" t="s">
        <v>17</v>
      </c>
      <c r="M631" s="16" t="s">
        <v>17</v>
      </c>
      <c r="N631" s="16" t="s">
        <v>17</v>
      </c>
      <c r="O631" s="16" t="s">
        <v>17</v>
      </c>
      <c r="P631" s="16" t="s">
        <v>17</v>
      </c>
      <c r="Q631" s="310"/>
    </row>
    <row r="632" spans="1:17" ht="78">
      <c r="A632" s="54" t="s">
        <v>229</v>
      </c>
      <c r="B632" s="255" t="s">
        <v>729</v>
      </c>
      <c r="C632" s="16" t="s">
        <v>17</v>
      </c>
      <c r="D632" s="16" t="s">
        <v>17</v>
      </c>
      <c r="E632" s="16" t="s">
        <v>17</v>
      </c>
      <c r="F632" s="16" t="s">
        <v>17</v>
      </c>
      <c r="G632" s="16" t="s">
        <v>17</v>
      </c>
      <c r="H632" s="16" t="s">
        <v>17</v>
      </c>
      <c r="I632" s="16" t="s">
        <v>17</v>
      </c>
      <c r="J632" s="16" t="s">
        <v>17</v>
      </c>
      <c r="K632" s="16" t="s">
        <v>17</v>
      </c>
      <c r="L632" s="16" t="s">
        <v>17</v>
      </c>
      <c r="M632" s="16" t="s">
        <v>17</v>
      </c>
      <c r="N632" s="16" t="s">
        <v>17</v>
      </c>
      <c r="O632" s="16" t="s">
        <v>17</v>
      </c>
      <c r="P632" s="16" t="s">
        <v>17</v>
      </c>
      <c r="Q632" s="310"/>
    </row>
    <row r="633" spans="1:17" ht="58.5">
      <c r="A633" s="54" t="s">
        <v>250</v>
      </c>
      <c r="B633" s="255" t="s">
        <v>730</v>
      </c>
      <c r="C633" s="16" t="s">
        <v>17</v>
      </c>
      <c r="D633" s="16" t="s">
        <v>17</v>
      </c>
      <c r="E633" s="16" t="s">
        <v>17</v>
      </c>
      <c r="F633" s="16" t="s">
        <v>17</v>
      </c>
      <c r="G633" s="16" t="s">
        <v>17</v>
      </c>
      <c r="H633" s="16" t="s">
        <v>17</v>
      </c>
      <c r="I633" s="16" t="s">
        <v>17</v>
      </c>
      <c r="J633" s="16" t="s">
        <v>17</v>
      </c>
      <c r="K633" s="16" t="s">
        <v>17</v>
      </c>
      <c r="L633" s="16" t="s">
        <v>17</v>
      </c>
      <c r="M633" s="16" t="s">
        <v>17</v>
      </c>
      <c r="N633" s="16" t="s">
        <v>17</v>
      </c>
      <c r="O633" s="16" t="s">
        <v>17</v>
      </c>
      <c r="P633" s="16" t="s">
        <v>17</v>
      </c>
      <c r="Q633" s="310"/>
    </row>
    <row r="634" spans="1:17" ht="39">
      <c r="A634" s="54" t="s">
        <v>265</v>
      </c>
      <c r="B634" s="255" t="s">
        <v>731</v>
      </c>
      <c r="C634" s="16" t="s">
        <v>17</v>
      </c>
      <c r="D634" s="16" t="s">
        <v>17</v>
      </c>
      <c r="E634" s="16" t="s">
        <v>17</v>
      </c>
      <c r="F634" s="16" t="s">
        <v>17</v>
      </c>
      <c r="G634" s="16" t="s">
        <v>17</v>
      </c>
      <c r="H634" s="16" t="s">
        <v>17</v>
      </c>
      <c r="I634" s="16" t="s">
        <v>17</v>
      </c>
      <c r="J634" s="16" t="s">
        <v>17</v>
      </c>
      <c r="K634" s="16" t="s">
        <v>17</v>
      </c>
      <c r="L634" s="16" t="s">
        <v>17</v>
      </c>
      <c r="M634" s="16" t="s">
        <v>17</v>
      </c>
      <c r="N634" s="16" t="s">
        <v>17</v>
      </c>
      <c r="O634" s="16" t="s">
        <v>17</v>
      </c>
      <c r="P634" s="16" t="s">
        <v>17</v>
      </c>
      <c r="Q634" s="310"/>
    </row>
    <row r="635" spans="1:17" ht="39">
      <c r="A635" s="54" t="s">
        <v>272</v>
      </c>
      <c r="B635" s="255" t="s">
        <v>732</v>
      </c>
      <c r="C635" s="16" t="s">
        <v>17</v>
      </c>
      <c r="D635" s="16" t="s">
        <v>17</v>
      </c>
      <c r="E635" s="16" t="s">
        <v>17</v>
      </c>
      <c r="F635" s="16" t="s">
        <v>17</v>
      </c>
      <c r="G635" s="16" t="s">
        <v>17</v>
      </c>
      <c r="H635" s="16" t="s">
        <v>17</v>
      </c>
      <c r="I635" s="16" t="s">
        <v>17</v>
      </c>
      <c r="J635" s="16" t="s">
        <v>17</v>
      </c>
      <c r="K635" s="16" t="s">
        <v>17</v>
      </c>
      <c r="L635" s="16" t="s">
        <v>17</v>
      </c>
      <c r="M635" s="16" t="s">
        <v>17</v>
      </c>
      <c r="N635" s="16" t="s">
        <v>17</v>
      </c>
      <c r="O635" s="16" t="s">
        <v>17</v>
      </c>
      <c r="P635" s="16" t="s">
        <v>17</v>
      </c>
      <c r="Q635" s="310"/>
    </row>
    <row r="636" spans="1:17" ht="39">
      <c r="A636" s="54" t="s">
        <v>333</v>
      </c>
      <c r="B636" s="255" t="s">
        <v>733</v>
      </c>
      <c r="C636" s="253">
        <v>8.6</v>
      </c>
      <c r="D636" s="253" t="s">
        <v>17</v>
      </c>
      <c r="E636" s="253" t="s">
        <v>17</v>
      </c>
      <c r="F636" s="253" t="s">
        <v>17</v>
      </c>
      <c r="G636" s="253" t="s">
        <v>17</v>
      </c>
      <c r="H636" s="253">
        <v>8.6</v>
      </c>
      <c r="I636" s="276" t="s">
        <v>17</v>
      </c>
      <c r="J636" s="267">
        <v>8.6</v>
      </c>
      <c r="K636" s="273" t="s">
        <v>17</v>
      </c>
      <c r="L636" s="273"/>
      <c r="M636" s="273"/>
      <c r="N636" s="273"/>
      <c r="O636" s="267">
        <v>8.6</v>
      </c>
      <c r="P636" s="272"/>
      <c r="Q636" s="310"/>
    </row>
    <row r="637" spans="1:17" ht="58.5">
      <c r="A637" s="54" t="s">
        <v>337</v>
      </c>
      <c r="B637" s="255" t="s">
        <v>734</v>
      </c>
      <c r="C637" s="16" t="s">
        <v>17</v>
      </c>
      <c r="D637" s="16" t="s">
        <v>17</v>
      </c>
      <c r="E637" s="16" t="s">
        <v>17</v>
      </c>
      <c r="F637" s="16" t="s">
        <v>17</v>
      </c>
      <c r="G637" s="16" t="s">
        <v>17</v>
      </c>
      <c r="H637" s="16" t="s">
        <v>17</v>
      </c>
      <c r="I637" s="16" t="s">
        <v>17</v>
      </c>
      <c r="J637" s="16" t="s">
        <v>17</v>
      </c>
      <c r="K637" s="16" t="s">
        <v>17</v>
      </c>
      <c r="L637" s="16" t="s">
        <v>17</v>
      </c>
      <c r="M637" s="16" t="s">
        <v>17</v>
      </c>
      <c r="N637" s="16" t="s">
        <v>17</v>
      </c>
      <c r="O637" s="16" t="s">
        <v>17</v>
      </c>
      <c r="P637" s="16" t="s">
        <v>17</v>
      </c>
      <c r="Q637" s="310"/>
    </row>
    <row r="638" spans="1:17" ht="19.5">
      <c r="A638" s="54" t="s">
        <v>760</v>
      </c>
      <c r="B638" s="255" t="s">
        <v>735</v>
      </c>
      <c r="C638" s="253">
        <v>3</v>
      </c>
      <c r="D638" s="253" t="s">
        <v>17</v>
      </c>
      <c r="E638" s="253" t="s">
        <v>17</v>
      </c>
      <c r="F638" s="253" t="s">
        <v>17</v>
      </c>
      <c r="G638" s="253" t="s">
        <v>17</v>
      </c>
      <c r="H638" s="253">
        <v>3</v>
      </c>
      <c r="I638" s="276" t="s">
        <v>17</v>
      </c>
      <c r="J638" s="253">
        <v>3</v>
      </c>
      <c r="K638" s="253" t="s">
        <v>17</v>
      </c>
      <c r="L638" s="253" t="s">
        <v>17</v>
      </c>
      <c r="M638" s="253" t="s">
        <v>17</v>
      </c>
      <c r="N638" s="253" t="s">
        <v>17</v>
      </c>
      <c r="O638" s="253">
        <v>3</v>
      </c>
      <c r="P638" s="276" t="s">
        <v>17</v>
      </c>
      <c r="Q638" s="310"/>
    </row>
    <row r="639" spans="1:17" ht="39">
      <c r="A639" s="54" t="s">
        <v>755</v>
      </c>
      <c r="B639" s="255" t="s">
        <v>736</v>
      </c>
      <c r="C639" s="253">
        <f>I639</f>
        <v>50</v>
      </c>
      <c r="D639" s="253" t="s">
        <v>17</v>
      </c>
      <c r="E639" s="253" t="s">
        <v>17</v>
      </c>
      <c r="F639" s="253" t="s">
        <v>17</v>
      </c>
      <c r="G639" s="253" t="s">
        <v>17</v>
      </c>
      <c r="H639" s="258" t="s">
        <v>17</v>
      </c>
      <c r="I639" s="277">
        <v>50</v>
      </c>
      <c r="J639" s="267">
        <f>P639</f>
        <v>9</v>
      </c>
      <c r="K639" s="272"/>
      <c r="L639" s="272"/>
      <c r="M639" s="272"/>
      <c r="N639" s="272"/>
      <c r="O639" s="272"/>
      <c r="P639" s="267">
        <v>9</v>
      </c>
      <c r="Q639" s="310"/>
    </row>
    <row r="640" spans="1:17" ht="39">
      <c r="A640" s="54" t="s">
        <v>761</v>
      </c>
      <c r="B640" s="255" t="s">
        <v>737</v>
      </c>
      <c r="C640" s="253" t="s">
        <v>17</v>
      </c>
      <c r="D640" s="253" t="s">
        <v>17</v>
      </c>
      <c r="E640" s="253" t="s">
        <v>17</v>
      </c>
      <c r="F640" s="253" t="s">
        <v>17</v>
      </c>
      <c r="G640" s="253" t="s">
        <v>17</v>
      </c>
      <c r="H640" s="253" t="s">
        <v>17</v>
      </c>
      <c r="I640" s="253" t="s">
        <v>17</v>
      </c>
      <c r="J640" s="253" t="s">
        <v>17</v>
      </c>
      <c r="K640" s="253" t="s">
        <v>17</v>
      </c>
      <c r="L640" s="253" t="s">
        <v>17</v>
      </c>
      <c r="M640" s="253" t="s">
        <v>17</v>
      </c>
      <c r="N640" s="253" t="s">
        <v>17</v>
      </c>
      <c r="O640" s="253" t="s">
        <v>17</v>
      </c>
      <c r="P640" s="253" t="s">
        <v>17</v>
      </c>
      <c r="Q640" s="310"/>
    </row>
    <row r="641" spans="1:17" ht="58.5">
      <c r="A641" s="54" t="s">
        <v>762</v>
      </c>
      <c r="B641" s="255" t="s">
        <v>738</v>
      </c>
      <c r="C641" s="253" t="s">
        <v>17</v>
      </c>
      <c r="D641" s="253" t="s">
        <v>17</v>
      </c>
      <c r="E641" s="253" t="s">
        <v>17</v>
      </c>
      <c r="F641" s="253" t="s">
        <v>17</v>
      </c>
      <c r="G641" s="253" t="s">
        <v>17</v>
      </c>
      <c r="H641" s="253" t="s">
        <v>17</v>
      </c>
      <c r="I641" s="253" t="s">
        <v>17</v>
      </c>
      <c r="J641" s="253" t="s">
        <v>17</v>
      </c>
      <c r="K641" s="253" t="s">
        <v>17</v>
      </c>
      <c r="L641" s="253" t="s">
        <v>17</v>
      </c>
      <c r="M641" s="253" t="s">
        <v>17</v>
      </c>
      <c r="N641" s="253" t="s">
        <v>17</v>
      </c>
      <c r="O641" s="253" t="s">
        <v>17</v>
      </c>
      <c r="P641" s="253" t="s">
        <v>17</v>
      </c>
      <c r="Q641" s="310"/>
    </row>
    <row r="642" spans="1:17" ht="78">
      <c r="A642" s="54" t="s">
        <v>763</v>
      </c>
      <c r="B642" s="255" t="s">
        <v>739</v>
      </c>
      <c r="C642" s="278" t="s">
        <v>17</v>
      </c>
      <c r="D642" s="278" t="s">
        <v>17</v>
      </c>
      <c r="E642" s="278" t="s">
        <v>17</v>
      </c>
      <c r="F642" s="278" t="s">
        <v>17</v>
      </c>
      <c r="G642" s="278" t="s">
        <v>17</v>
      </c>
      <c r="H642" s="278" t="s">
        <v>17</v>
      </c>
      <c r="I642" s="278" t="s">
        <v>17</v>
      </c>
      <c r="J642" s="253" t="s">
        <v>17</v>
      </c>
      <c r="K642" s="253" t="s">
        <v>17</v>
      </c>
      <c r="L642" s="253" t="s">
        <v>17</v>
      </c>
      <c r="M642" s="253" t="s">
        <v>17</v>
      </c>
      <c r="N642" s="253" t="s">
        <v>17</v>
      </c>
      <c r="O642" s="253" t="s">
        <v>17</v>
      </c>
      <c r="P642" s="253" t="s">
        <v>17</v>
      </c>
      <c r="Q642" s="311"/>
    </row>
    <row r="643" spans="1:17" ht="19.5">
      <c r="A643" s="302" t="s">
        <v>391</v>
      </c>
      <c r="B643" s="303"/>
      <c r="C643" s="258">
        <v>399.5</v>
      </c>
      <c r="D643" s="258" t="s">
        <v>17</v>
      </c>
      <c r="E643" s="258">
        <v>15</v>
      </c>
      <c r="F643" s="258" t="s">
        <v>17</v>
      </c>
      <c r="G643" s="258">
        <v>15</v>
      </c>
      <c r="H643" s="258">
        <v>84.5</v>
      </c>
      <c r="I643" s="279">
        <v>300</v>
      </c>
      <c r="J643" s="280">
        <v>145.5</v>
      </c>
      <c r="K643" s="281"/>
      <c r="L643" s="280">
        <v>15</v>
      </c>
      <c r="M643" s="281"/>
      <c r="N643" s="280">
        <f>N629</f>
        <v>15</v>
      </c>
      <c r="O643" s="280">
        <v>84.5</v>
      </c>
      <c r="P643" s="280">
        <v>46</v>
      </c>
      <c r="Q643" s="54"/>
    </row>
    <row r="644" spans="1:17" ht="31.7" customHeight="1">
      <c r="A644" s="54"/>
      <c r="B644" s="312" t="s">
        <v>741</v>
      </c>
      <c r="C644" s="313"/>
      <c r="D644" s="313"/>
      <c r="E644" s="313"/>
      <c r="F644" s="313"/>
      <c r="G644" s="313"/>
      <c r="H644" s="313"/>
      <c r="I644" s="313"/>
      <c r="J644" s="313"/>
      <c r="K644" s="313"/>
      <c r="L644" s="313"/>
      <c r="M644" s="313"/>
      <c r="N644" s="313"/>
      <c r="O644" s="313"/>
      <c r="P644" s="314"/>
      <c r="Q644" s="54"/>
    </row>
    <row r="645" spans="1:17" ht="32.25" customHeight="1">
      <c r="A645" s="54" t="s">
        <v>40</v>
      </c>
      <c r="B645" s="255" t="s">
        <v>742</v>
      </c>
      <c r="C645" s="40">
        <f>H645</f>
        <v>355.416</v>
      </c>
      <c r="D645" s="251" t="s">
        <v>17</v>
      </c>
      <c r="E645" s="251" t="s">
        <v>17</v>
      </c>
      <c r="F645" s="251" t="s">
        <v>17</v>
      </c>
      <c r="G645" s="251" t="s">
        <v>17</v>
      </c>
      <c r="H645" s="40">
        <v>355.416</v>
      </c>
      <c r="I645" s="270" t="s">
        <v>17</v>
      </c>
      <c r="J645" s="40">
        <f>O645</f>
        <v>355.416</v>
      </c>
      <c r="K645" s="251" t="s">
        <v>17</v>
      </c>
      <c r="L645" s="251" t="s">
        <v>17</v>
      </c>
      <c r="M645" s="251" t="s">
        <v>17</v>
      </c>
      <c r="N645" s="251" t="s">
        <v>17</v>
      </c>
      <c r="O645" s="40">
        <v>355.416</v>
      </c>
      <c r="P645" s="270" t="s">
        <v>17</v>
      </c>
      <c r="Q645" s="304" t="s">
        <v>749</v>
      </c>
    </row>
    <row r="646" spans="1:17" ht="37.5" customHeight="1">
      <c r="A646" s="54" t="s">
        <v>42</v>
      </c>
      <c r="B646" s="255" t="s">
        <v>743</v>
      </c>
      <c r="C646" s="197">
        <v>210.34001000000001</v>
      </c>
      <c r="D646" s="26" t="s">
        <v>17</v>
      </c>
      <c r="E646" s="251" t="s">
        <v>17</v>
      </c>
      <c r="F646" s="251" t="s">
        <v>17</v>
      </c>
      <c r="G646" s="26" t="s">
        <v>17</v>
      </c>
      <c r="H646" s="197">
        <v>210.34001000000001</v>
      </c>
      <c r="I646" s="282" t="s">
        <v>17</v>
      </c>
      <c r="J646" s="197">
        <v>210.34001000000001</v>
      </c>
      <c r="K646" s="26" t="s">
        <v>17</v>
      </c>
      <c r="L646" s="251" t="s">
        <v>17</v>
      </c>
      <c r="M646" s="251" t="s">
        <v>17</v>
      </c>
      <c r="N646" s="26" t="s">
        <v>17</v>
      </c>
      <c r="O646" s="197">
        <v>210.34001000000001</v>
      </c>
      <c r="P646" s="282" t="s">
        <v>17</v>
      </c>
      <c r="Q646" s="305"/>
    </row>
    <row r="647" spans="1:17" ht="19.5">
      <c r="A647" s="54" t="s">
        <v>43</v>
      </c>
      <c r="B647" s="255" t="s">
        <v>744</v>
      </c>
      <c r="C647" s="251" t="s">
        <v>17</v>
      </c>
      <c r="D647" s="251" t="s">
        <v>17</v>
      </c>
      <c r="E647" s="251" t="s">
        <v>17</v>
      </c>
      <c r="F647" s="251" t="s">
        <v>17</v>
      </c>
      <c r="G647" s="251" t="s">
        <v>17</v>
      </c>
      <c r="H647" s="251" t="s">
        <v>17</v>
      </c>
      <c r="I647" s="270" t="s">
        <v>17</v>
      </c>
      <c r="J647" s="251" t="s">
        <v>17</v>
      </c>
      <c r="K647" s="251" t="s">
        <v>17</v>
      </c>
      <c r="L647" s="251" t="s">
        <v>17</v>
      </c>
      <c r="M647" s="251" t="s">
        <v>17</v>
      </c>
      <c r="N647" s="251" t="s">
        <v>17</v>
      </c>
      <c r="O647" s="251" t="s">
        <v>17</v>
      </c>
      <c r="P647" s="270" t="s">
        <v>17</v>
      </c>
      <c r="Q647" s="305"/>
    </row>
    <row r="648" spans="1:17" ht="39">
      <c r="A648" s="54" t="s">
        <v>44</v>
      </c>
      <c r="B648" s="255" t="s">
        <v>745</v>
      </c>
      <c r="C648" s="40">
        <v>444.29468000000003</v>
      </c>
      <c r="D648" s="251" t="s">
        <v>17</v>
      </c>
      <c r="E648" s="251" t="s">
        <v>17</v>
      </c>
      <c r="F648" s="251" t="s">
        <v>17</v>
      </c>
      <c r="G648" s="251" t="s">
        <v>17</v>
      </c>
      <c r="H648" s="40">
        <v>444.29468000000003</v>
      </c>
      <c r="I648" s="54" t="s">
        <v>17</v>
      </c>
      <c r="J648" s="40">
        <v>444.29468000000003</v>
      </c>
      <c r="K648" s="251" t="s">
        <v>17</v>
      </c>
      <c r="L648" s="251" t="s">
        <v>17</v>
      </c>
      <c r="M648" s="251" t="s">
        <v>17</v>
      </c>
      <c r="N648" s="251" t="s">
        <v>17</v>
      </c>
      <c r="O648" s="40">
        <v>444.29468000000003</v>
      </c>
      <c r="P648" s="54" t="s">
        <v>17</v>
      </c>
      <c r="Q648" s="305"/>
    </row>
    <row r="649" spans="1:17" ht="75.75" customHeight="1">
      <c r="A649" s="54" t="s">
        <v>62</v>
      </c>
      <c r="B649" s="255" t="s">
        <v>746</v>
      </c>
      <c r="C649" s="251" t="s">
        <v>17</v>
      </c>
      <c r="D649" s="251" t="s">
        <v>17</v>
      </c>
      <c r="E649" s="251" t="s">
        <v>17</v>
      </c>
      <c r="F649" s="251" t="s">
        <v>17</v>
      </c>
      <c r="G649" s="251" t="s">
        <v>17</v>
      </c>
      <c r="H649" s="251" t="s">
        <v>17</v>
      </c>
      <c r="I649" s="54"/>
      <c r="J649" s="251" t="s">
        <v>17</v>
      </c>
      <c r="K649" s="251" t="s">
        <v>17</v>
      </c>
      <c r="L649" s="251" t="s">
        <v>17</v>
      </c>
      <c r="M649" s="251" t="s">
        <v>17</v>
      </c>
      <c r="N649" s="251" t="s">
        <v>17</v>
      </c>
      <c r="O649" s="251" t="s">
        <v>17</v>
      </c>
      <c r="P649" s="54"/>
      <c r="Q649" s="305"/>
    </row>
    <row r="650" spans="1:17" ht="68.25" customHeight="1">
      <c r="A650" s="54" t="s">
        <v>74</v>
      </c>
      <c r="B650" s="255" t="s">
        <v>747</v>
      </c>
      <c r="C650" s="40">
        <v>92.696179999999998</v>
      </c>
      <c r="D650" s="251" t="s">
        <v>17</v>
      </c>
      <c r="E650" s="257" t="s">
        <v>17</v>
      </c>
      <c r="F650" s="257" t="s">
        <v>17</v>
      </c>
      <c r="G650" s="251" t="s">
        <v>17</v>
      </c>
      <c r="H650" s="40">
        <v>92.696179999999998</v>
      </c>
      <c r="I650" s="54"/>
      <c r="J650" s="40">
        <v>92.696179999999998</v>
      </c>
      <c r="K650" s="251" t="s">
        <v>17</v>
      </c>
      <c r="L650" s="257" t="s">
        <v>17</v>
      </c>
      <c r="M650" s="257" t="s">
        <v>17</v>
      </c>
      <c r="N650" s="251" t="s">
        <v>17</v>
      </c>
      <c r="O650" s="40">
        <v>92.696179999999998</v>
      </c>
      <c r="P650" s="54"/>
      <c r="Q650" s="305"/>
    </row>
    <row r="651" spans="1:17" ht="19.5">
      <c r="A651" s="54" t="s">
        <v>757</v>
      </c>
      <c r="B651" s="255" t="s">
        <v>748</v>
      </c>
      <c r="C651" s="270" t="s">
        <v>17</v>
      </c>
      <c r="D651" s="270" t="s">
        <v>17</v>
      </c>
      <c r="E651" s="257" t="s">
        <v>17</v>
      </c>
      <c r="F651" s="257" t="s">
        <v>17</v>
      </c>
      <c r="G651" s="270" t="s">
        <v>17</v>
      </c>
      <c r="H651" s="270" t="s">
        <v>17</v>
      </c>
      <c r="I651" s="54"/>
      <c r="J651" s="270" t="s">
        <v>17</v>
      </c>
      <c r="K651" s="270" t="s">
        <v>17</v>
      </c>
      <c r="L651" s="257" t="s">
        <v>17</v>
      </c>
      <c r="M651" s="257" t="s">
        <v>17</v>
      </c>
      <c r="N651" s="270" t="s">
        <v>17</v>
      </c>
      <c r="O651" s="270" t="s">
        <v>17</v>
      </c>
      <c r="P651" s="54"/>
      <c r="Q651" s="306"/>
    </row>
    <row r="652" spans="1:17" ht="19.5">
      <c r="A652" s="302" t="s">
        <v>391</v>
      </c>
      <c r="B652" s="303"/>
      <c r="C652" s="37">
        <f>H652</f>
        <v>1102.7468699999999</v>
      </c>
      <c r="D652" s="257" t="s">
        <v>17</v>
      </c>
      <c r="E652" s="251" t="s">
        <v>17</v>
      </c>
      <c r="F652" s="251" t="s">
        <v>17</v>
      </c>
      <c r="G652" s="257" t="s">
        <v>17</v>
      </c>
      <c r="H652" s="37">
        <f>H645+H646+H648+H650</f>
        <v>1102.7468699999999</v>
      </c>
      <c r="I652" s="54"/>
      <c r="J652" s="37">
        <f>O652</f>
        <v>1102.7468699999999</v>
      </c>
      <c r="K652" s="257" t="s">
        <v>17</v>
      </c>
      <c r="L652" s="251" t="s">
        <v>17</v>
      </c>
      <c r="M652" s="251" t="s">
        <v>17</v>
      </c>
      <c r="N652" s="257" t="s">
        <v>17</v>
      </c>
      <c r="O652" s="37">
        <f>O645+O646+O648+O650</f>
        <v>1102.7468699999999</v>
      </c>
      <c r="P652" s="54"/>
      <c r="Q652" s="54"/>
    </row>
    <row r="653" spans="1:17" ht="19.5">
      <c r="A653" s="302" t="s">
        <v>156</v>
      </c>
      <c r="B653" s="303"/>
      <c r="C653" s="196">
        <f>C652+C643+C621+C612</f>
        <v>2244.06304</v>
      </c>
      <c r="D653" s="196" t="s">
        <v>17</v>
      </c>
      <c r="E653" s="196">
        <f>E643</f>
        <v>15</v>
      </c>
      <c r="F653" s="196" t="s">
        <v>17</v>
      </c>
      <c r="G653" s="196">
        <f>G643</f>
        <v>15</v>
      </c>
      <c r="H653" s="196">
        <f t="shared" ref="H653" si="89">H652+H643+H621+H612</f>
        <v>1779.0630399999998</v>
      </c>
      <c r="I653" s="196">
        <f>I643+I612</f>
        <v>450</v>
      </c>
      <c r="J653" s="196">
        <f>J652+J643+J621+J612</f>
        <v>1904.0630399999998</v>
      </c>
      <c r="K653" s="196" t="s">
        <v>17</v>
      </c>
      <c r="L653" s="196">
        <f>L643</f>
        <v>15</v>
      </c>
      <c r="M653" s="196" t="s">
        <v>17</v>
      </c>
      <c r="N653" s="196">
        <f>N643</f>
        <v>15</v>
      </c>
      <c r="O653" s="196">
        <f>O652+O643+O621+O612</f>
        <v>1779.0630399999998</v>
      </c>
      <c r="P653" s="196">
        <f>P643+P612</f>
        <v>110</v>
      </c>
      <c r="Q653" s="54"/>
    </row>
    <row r="654" spans="1:17" ht="19.5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</row>
  </sheetData>
  <mergeCells count="155">
    <mergeCell ref="B13:P13"/>
    <mergeCell ref="B33:P33"/>
    <mergeCell ref="B37:P37"/>
    <mergeCell ref="A55:B55"/>
    <mergeCell ref="A65:B65"/>
    <mergeCell ref="B56:P56"/>
    <mergeCell ref="A14:Q14"/>
    <mergeCell ref="A15:Q15"/>
    <mergeCell ref="A35:B35"/>
    <mergeCell ref="A32:B32"/>
    <mergeCell ref="Q49:Q51"/>
    <mergeCell ref="Q52:Q54"/>
    <mergeCell ref="Q40:Q43"/>
    <mergeCell ref="Q44:Q48"/>
    <mergeCell ref="Q56:Q61"/>
    <mergeCell ref="Q62:Q64"/>
    <mergeCell ref="O9:O11"/>
    <mergeCell ref="H9:H11"/>
    <mergeCell ref="E9:G9"/>
    <mergeCell ref="E10:E11"/>
    <mergeCell ref="F10:G10"/>
    <mergeCell ref="J8:J11"/>
    <mergeCell ref="K8:K11"/>
    <mergeCell ref="A5:Q5"/>
    <mergeCell ref="A7:A11"/>
    <mergeCell ref="B7:B11"/>
    <mergeCell ref="C7:C11"/>
    <mergeCell ref="D7:I7"/>
    <mergeCell ref="J7:P7"/>
    <mergeCell ref="D8:D11"/>
    <mergeCell ref="I8:I11"/>
    <mergeCell ref="E8:H8"/>
    <mergeCell ref="P8:P11"/>
    <mergeCell ref="Q7:Q11"/>
    <mergeCell ref="L8:O8"/>
    <mergeCell ref="L9:N9"/>
    <mergeCell ref="M10:N10"/>
    <mergeCell ref="L10:L11"/>
    <mergeCell ref="B329:I329"/>
    <mergeCell ref="B336:I336"/>
    <mergeCell ref="B309:P309"/>
    <mergeCell ref="B320:P320"/>
    <mergeCell ref="A411:B411"/>
    <mergeCell ref="A417:B417"/>
    <mergeCell ref="B349:I349"/>
    <mergeCell ref="B358:I358"/>
    <mergeCell ref="B361:I361"/>
    <mergeCell ref="B66:P66"/>
    <mergeCell ref="B79:P79"/>
    <mergeCell ref="B289:P289"/>
    <mergeCell ref="B242:P242"/>
    <mergeCell ref="A249:B249"/>
    <mergeCell ref="B251:P251"/>
    <mergeCell ref="A287:B287"/>
    <mergeCell ref="A308:B308"/>
    <mergeCell ref="A318:B318"/>
    <mergeCell ref="C161:P161"/>
    <mergeCell ref="B480:P480"/>
    <mergeCell ref="B432:P432"/>
    <mergeCell ref="B465:P465"/>
    <mergeCell ref="B476:P476"/>
    <mergeCell ref="A67:Q67"/>
    <mergeCell ref="B365:I365"/>
    <mergeCell ref="B370:I370"/>
    <mergeCell ref="B406:H406"/>
    <mergeCell ref="B413:P413"/>
    <mergeCell ref="B228:P228"/>
    <mergeCell ref="A241:B241"/>
    <mergeCell ref="C165:P165"/>
    <mergeCell ref="C166:P166"/>
    <mergeCell ref="C167:P167"/>
    <mergeCell ref="C178:P178"/>
    <mergeCell ref="C186:P186"/>
    <mergeCell ref="B80:P80"/>
    <mergeCell ref="B81:P81"/>
    <mergeCell ref="C119:P119"/>
    <mergeCell ref="C139:P139"/>
    <mergeCell ref="B419:P419"/>
    <mergeCell ref="A78:B78"/>
    <mergeCell ref="A325:B325"/>
    <mergeCell ref="B327:P327"/>
    <mergeCell ref="A496:A497"/>
    <mergeCell ref="A498:B498"/>
    <mergeCell ref="B500:P500"/>
    <mergeCell ref="B501:B503"/>
    <mergeCell ref="A501:A503"/>
    <mergeCell ref="B489:P489"/>
    <mergeCell ref="B491:B492"/>
    <mergeCell ref="A491:A492"/>
    <mergeCell ref="B488:P488"/>
    <mergeCell ref="A531:B531"/>
    <mergeCell ref="A523:B523"/>
    <mergeCell ref="Q513:Q515"/>
    <mergeCell ref="B513:B515"/>
    <mergeCell ref="A513:A515"/>
    <mergeCell ref="A518:B518"/>
    <mergeCell ref="B520:P520"/>
    <mergeCell ref="A504:A506"/>
    <mergeCell ref="A508:B508"/>
    <mergeCell ref="A509:B509"/>
    <mergeCell ref="C513:C515"/>
    <mergeCell ref="J513:J515"/>
    <mergeCell ref="Q504:Q506"/>
    <mergeCell ref="B511:P511"/>
    <mergeCell ref="B512:P512"/>
    <mergeCell ref="Q526:Q527"/>
    <mergeCell ref="Q528:Q530"/>
    <mergeCell ref="Q490:Q495"/>
    <mergeCell ref="Q496:Q497"/>
    <mergeCell ref="Q501:Q503"/>
    <mergeCell ref="B504:B506"/>
    <mergeCell ref="B496:B497"/>
    <mergeCell ref="A612:B612"/>
    <mergeCell ref="B613:P613"/>
    <mergeCell ref="Q602:Q612"/>
    <mergeCell ref="B540:P540"/>
    <mergeCell ref="A598:B598"/>
    <mergeCell ref="B601:P601"/>
    <mergeCell ref="B543:Q543"/>
    <mergeCell ref="Q546:Q548"/>
    <mergeCell ref="B551:Q551"/>
    <mergeCell ref="B566:Q566"/>
    <mergeCell ref="B568:Q568"/>
    <mergeCell ref="Q569:Q575"/>
    <mergeCell ref="B576:Q576"/>
    <mergeCell ref="Q581:Q585"/>
    <mergeCell ref="B586:Q586"/>
    <mergeCell ref="B591:Q591"/>
    <mergeCell ref="B593:Q593"/>
    <mergeCell ref="B595:Q595"/>
    <mergeCell ref="B541:P541"/>
    <mergeCell ref="B580:P580"/>
    <mergeCell ref="B590:P590"/>
    <mergeCell ref="A652:B652"/>
    <mergeCell ref="Q645:Q651"/>
    <mergeCell ref="A653:B653"/>
    <mergeCell ref="A430:B430"/>
    <mergeCell ref="A463:B463"/>
    <mergeCell ref="A474:B474"/>
    <mergeCell ref="A478:B478"/>
    <mergeCell ref="A484:B484"/>
    <mergeCell ref="A486:B486"/>
    <mergeCell ref="A597:B597"/>
    <mergeCell ref="A643:B643"/>
    <mergeCell ref="Q623:Q642"/>
    <mergeCell ref="B644:P644"/>
    <mergeCell ref="Q614:Q620"/>
    <mergeCell ref="A621:B621"/>
    <mergeCell ref="B622:P622"/>
    <mergeCell ref="A532:B532"/>
    <mergeCell ref="B534:P534"/>
    <mergeCell ref="E539:Q539"/>
    <mergeCell ref="A537:B537"/>
    <mergeCell ref="A538:B538"/>
    <mergeCell ref="B525:P525"/>
  </mergeCells>
  <pageMargins left="0.27559055118110237" right="0.19685039370078741" top="0.27559055118110237" bottom="0.19685039370078741" header="0.19685039370078741" footer="0.19685039370078741"/>
  <pageSetup paperSize="9" scale="29" orientation="landscape" r:id="rId1"/>
  <rowBreaks count="12" manualBreakCount="12">
    <brk id="36" max="16" man="1"/>
    <brk id="48" max="16" man="1"/>
    <brk id="70" max="16" man="1"/>
    <brk id="92" max="16" man="1"/>
    <brk id="126" max="16" man="1"/>
    <brk id="160" max="16" man="1"/>
    <brk id="227" max="16" man="1"/>
    <brk id="250" max="16" man="1"/>
    <brk id="423" max="16" man="1"/>
    <brk id="463" max="16" man="1"/>
    <brk id="524" max="16" man="1"/>
    <brk id="56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adm7</dc:creator>
  <cp:lastModifiedBy>adm7</cp:lastModifiedBy>
  <cp:lastPrinted>2019-02-18T09:55:54Z</cp:lastPrinted>
  <dcterms:created xsi:type="dcterms:W3CDTF">2019-01-30T08:12:08Z</dcterms:created>
  <dcterms:modified xsi:type="dcterms:W3CDTF">2019-03-22T11:11:30Z</dcterms:modified>
</cp:coreProperties>
</file>