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22980" windowHeight="9024" activeTab="13"/>
  </bookViews>
  <sheets>
    <sheet name="ифнс" sheetId="1" r:id="rId1"/>
    <sheet name="куми" sheetId="2" r:id="rId2"/>
    <sheet name="фу" sheetId="3" r:id="rId3"/>
    <sheet name="дор." sheetId="4" r:id="rId4"/>
    <sheet name="снд" sheetId="5" r:id="rId5"/>
    <sheet name="гочс" sheetId="6" r:id="rId6"/>
    <sheet name="адм" sheetId="7" r:id="rId7"/>
    <sheet name="уаз" sheetId="8" r:id="rId8"/>
    <sheet name="уо" sheetId="9" r:id="rId9"/>
    <sheet name="гкмх" sheetId="10" r:id="rId10"/>
    <sheet name="ккис" sheetId="11" r:id="rId11"/>
    <sheet name="проч." sheetId="12" r:id="rId12"/>
    <sheet name="тик" sheetId="14" r:id="rId13"/>
    <sheet name="итого" sheetId="13" r:id="rId14"/>
  </sheets>
  <definedNames>
    <definedName name="_xlnm.Print_Area" localSheetId="13">итого!$A$1:$S$39</definedName>
  </definedNames>
  <calcPr calcId="124519"/>
</workbook>
</file>

<file path=xl/calcChain.xml><?xml version="1.0" encoding="utf-8"?>
<calcChain xmlns="http://schemas.openxmlformats.org/spreadsheetml/2006/main">
  <c r="S32" i="13"/>
  <c r="R25"/>
  <c r="R26"/>
  <c r="N25"/>
  <c r="J25"/>
  <c r="U23" i="14"/>
  <c r="S25" i="6"/>
  <c r="U23"/>
  <c r="S25" i="5" l="1"/>
  <c r="S25" i="3"/>
  <c r="S25" i="13" s="1"/>
  <c r="J26"/>
  <c r="M25"/>
  <c r="S18"/>
  <c r="T19"/>
  <c r="T20"/>
  <c r="T21"/>
  <c r="T22"/>
  <c r="T24"/>
  <c r="T27"/>
  <c r="T18"/>
  <c r="Q20" i="12"/>
  <c r="Q20" i="1"/>
  <c r="S20" i="3"/>
  <c r="U26"/>
  <c r="U27"/>
  <c r="U30"/>
  <c r="U19"/>
  <c r="U21"/>
  <c r="U22"/>
  <c r="U24"/>
  <c r="S25" i="9"/>
  <c r="Q26"/>
  <c r="T18"/>
  <c r="Q21"/>
  <c r="U19"/>
  <c r="U20"/>
  <c r="U21"/>
  <c r="U22"/>
  <c r="U24"/>
  <c r="U27"/>
  <c r="U18"/>
  <c r="S25" i="2"/>
  <c r="S20"/>
  <c r="U19"/>
  <c r="U22"/>
  <c r="U24"/>
  <c r="S25" i="11"/>
  <c r="S26"/>
  <c r="U19"/>
  <c r="U20"/>
  <c r="U21"/>
  <c r="U22"/>
  <c r="U24"/>
  <c r="U27"/>
  <c r="U18"/>
  <c r="S25" i="4"/>
  <c r="Q20"/>
  <c r="U18"/>
  <c r="U19"/>
  <c r="U21"/>
  <c r="U22"/>
  <c r="U24"/>
  <c r="U26"/>
  <c r="S25" i="8"/>
  <c r="U24"/>
  <c r="U26"/>
  <c r="S20"/>
  <c r="U18"/>
  <c r="R25" i="10"/>
  <c r="S25"/>
  <c r="Q25"/>
  <c r="R26"/>
  <c r="U24"/>
  <c r="R21"/>
  <c r="S20"/>
  <c r="R20"/>
  <c r="Q20"/>
  <c r="U18"/>
  <c r="U19"/>
  <c r="U21"/>
  <c r="U20"/>
  <c r="T23" i="7"/>
  <c r="S25"/>
  <c r="S26"/>
  <c r="U24"/>
  <c r="U26"/>
  <c r="R21"/>
  <c r="Q20"/>
  <c r="U19"/>
  <c r="U20"/>
  <c r="R20" i="13"/>
  <c r="P20"/>
  <c r="S21" i="7"/>
  <c r="S20"/>
  <c r="S21" i="10"/>
  <c r="S21" i="9"/>
  <c r="R20" i="4"/>
  <c r="S21" i="11"/>
  <c r="S20" i="1"/>
  <c r="S20" i="12"/>
  <c r="R26" i="11"/>
  <c r="R25"/>
  <c r="S26" i="9"/>
  <c r="R26"/>
  <c r="Q25"/>
  <c r="Q26" i="7"/>
  <c r="Q25"/>
  <c r="U27"/>
  <c r="U30"/>
  <c r="R26"/>
  <c r="R25" i="6"/>
  <c r="R25" i="5"/>
  <c r="R25" i="2"/>
  <c r="Q23"/>
  <c r="N23"/>
  <c r="R21" i="13" l="1"/>
  <c r="L25"/>
  <c r="L20"/>
  <c r="S34" i="14"/>
  <c r="R34"/>
  <c r="Q34"/>
  <c r="N34"/>
  <c r="M34"/>
  <c r="L34"/>
  <c r="J34"/>
  <c r="I34"/>
  <c r="H34"/>
  <c r="F34"/>
  <c r="E34"/>
  <c r="D34"/>
  <c r="D32"/>
  <c r="D31"/>
  <c r="E16" s="1"/>
  <c r="O28"/>
  <c r="T27"/>
  <c r="P27"/>
  <c r="K27"/>
  <c r="G27"/>
  <c r="C27"/>
  <c r="T26"/>
  <c r="P26"/>
  <c r="K26"/>
  <c r="G26"/>
  <c r="C26" s="1"/>
  <c r="T25"/>
  <c r="P25"/>
  <c r="C25" s="1"/>
  <c r="K25"/>
  <c r="G25"/>
  <c r="S23"/>
  <c r="R23"/>
  <c r="Q23"/>
  <c r="T23" s="1"/>
  <c r="N23"/>
  <c r="M23"/>
  <c r="L23"/>
  <c r="P23" s="1"/>
  <c r="J23"/>
  <c r="I23"/>
  <c r="H23"/>
  <c r="K23" s="1"/>
  <c r="F23"/>
  <c r="E23"/>
  <c r="D23"/>
  <c r="G23" s="1"/>
  <c r="C23" s="1"/>
  <c r="B23"/>
  <c r="T22"/>
  <c r="P22"/>
  <c r="K22"/>
  <c r="G22"/>
  <c r="C22" s="1"/>
  <c r="T21"/>
  <c r="P21"/>
  <c r="K21"/>
  <c r="G21"/>
  <c r="C21"/>
  <c r="T20"/>
  <c r="P20"/>
  <c r="K20"/>
  <c r="G20"/>
  <c r="R18"/>
  <c r="R28" s="1"/>
  <c r="Q18"/>
  <c r="Q28" s="1"/>
  <c r="N18"/>
  <c r="N28" s="1"/>
  <c r="M18"/>
  <c r="M28" s="1"/>
  <c r="L18"/>
  <c r="L28" s="1"/>
  <c r="J18"/>
  <c r="J28" s="1"/>
  <c r="I18"/>
  <c r="I28" s="1"/>
  <c r="H18"/>
  <c r="H28" s="1"/>
  <c r="F18"/>
  <c r="F28" s="1"/>
  <c r="E18"/>
  <c r="E28" s="1"/>
  <c r="D18"/>
  <c r="D28" s="1"/>
  <c r="B18"/>
  <c r="B28" s="1"/>
  <c r="G17"/>
  <c r="G32" s="1"/>
  <c r="H17" s="1"/>
  <c r="E17"/>
  <c r="E32" s="1"/>
  <c r="F17" s="1"/>
  <c r="F32" s="1"/>
  <c r="G16"/>
  <c r="G31" s="1"/>
  <c r="D14"/>
  <c r="C14"/>
  <c r="Q21" i="11"/>
  <c r="U30"/>
  <c r="U22" i="10"/>
  <c r="U27"/>
  <c r="U30"/>
  <c r="R25" i="9"/>
  <c r="U30"/>
  <c r="U33"/>
  <c r="U22" i="7"/>
  <c r="Q25" i="5"/>
  <c r="S20" i="4"/>
  <c r="R20" i="3"/>
  <c r="L18" i="1"/>
  <c r="L26" i="13"/>
  <c r="I25"/>
  <c r="G21"/>
  <c r="J20"/>
  <c r="J20" i="3"/>
  <c r="R25" i="7"/>
  <c r="Q26" i="10"/>
  <c r="Q25" i="3"/>
  <c r="C20" i="9"/>
  <c r="R18" i="13" l="1"/>
  <c r="E31" i="14"/>
  <c r="E14"/>
  <c r="G14"/>
  <c r="D29"/>
  <c r="E29"/>
  <c r="F16"/>
  <c r="H32"/>
  <c r="I17" s="1"/>
  <c r="I32" s="1"/>
  <c r="J17" s="1"/>
  <c r="J32" s="1"/>
  <c r="K17"/>
  <c r="K32" s="1"/>
  <c r="L17" s="1"/>
  <c r="H16"/>
  <c r="G29"/>
  <c r="C20"/>
  <c r="G18"/>
  <c r="K18"/>
  <c r="K28" s="1"/>
  <c r="P18"/>
  <c r="P28" s="1"/>
  <c r="S18"/>
  <c r="S28" s="1"/>
  <c r="J18" i="10"/>
  <c r="T25" i="8"/>
  <c r="T20"/>
  <c r="T25" i="4"/>
  <c r="J18"/>
  <c r="J23" i="3"/>
  <c r="T20"/>
  <c r="J23" i="2"/>
  <c r="Q20" i="13"/>
  <c r="S20" s="1"/>
  <c r="M20"/>
  <c r="S34" i="7"/>
  <c r="L34" i="9"/>
  <c r="P26" i="13"/>
  <c r="R25" i="3"/>
  <c r="Q25" i="13" s="1"/>
  <c r="Q26"/>
  <c r="M26"/>
  <c r="H25"/>
  <c r="J21"/>
  <c r="F21"/>
  <c r="T21" i="11"/>
  <c r="K21" i="9"/>
  <c r="K20" i="12"/>
  <c r="I18" i="3"/>
  <c r="I18" i="8"/>
  <c r="I23"/>
  <c r="R34" i="9"/>
  <c r="Q34"/>
  <c r="F25" i="13"/>
  <c r="G20" i="12"/>
  <c r="F18" i="7"/>
  <c r="F26" i="13"/>
  <c r="R23" i="10"/>
  <c r="H23"/>
  <c r="D26" i="13"/>
  <c r="P25"/>
  <c r="C14"/>
  <c r="E26"/>
  <c r="E25"/>
  <c r="N26"/>
  <c r="I26"/>
  <c r="D25"/>
  <c r="N20"/>
  <c r="M21"/>
  <c r="N21"/>
  <c r="H26"/>
  <c r="H21"/>
  <c r="H20"/>
  <c r="E20"/>
  <c r="E21"/>
  <c r="D21"/>
  <c r="D20"/>
  <c r="D31" s="1"/>
  <c r="S27"/>
  <c r="O27"/>
  <c r="K27"/>
  <c r="G27"/>
  <c r="C27" s="1"/>
  <c r="S22"/>
  <c r="O22"/>
  <c r="K22"/>
  <c r="G22"/>
  <c r="G17"/>
  <c r="G16"/>
  <c r="D14"/>
  <c r="R34" i="11"/>
  <c r="Q34"/>
  <c r="N34"/>
  <c r="M34"/>
  <c r="L34"/>
  <c r="J34"/>
  <c r="I34"/>
  <c r="H34"/>
  <c r="F34"/>
  <c r="E34"/>
  <c r="D34"/>
  <c r="D32"/>
  <c r="E32" s="1"/>
  <c r="F32" s="1"/>
  <c r="D31"/>
  <c r="O28"/>
  <c r="T27"/>
  <c r="P27"/>
  <c r="K27"/>
  <c r="G27"/>
  <c r="C27"/>
  <c r="T26"/>
  <c r="P26"/>
  <c r="U26" s="1"/>
  <c r="K26"/>
  <c r="G26"/>
  <c r="T25"/>
  <c r="P25"/>
  <c r="U25" s="1"/>
  <c r="K25"/>
  <c r="G25"/>
  <c r="S23"/>
  <c r="R23"/>
  <c r="Q23"/>
  <c r="N23"/>
  <c r="M23"/>
  <c r="L23"/>
  <c r="J23"/>
  <c r="I23"/>
  <c r="H23"/>
  <c r="F23"/>
  <c r="E23"/>
  <c r="D23"/>
  <c r="B23"/>
  <c r="T22"/>
  <c r="P22"/>
  <c r="K22"/>
  <c r="G22"/>
  <c r="C22" s="1"/>
  <c r="P21"/>
  <c r="K21"/>
  <c r="G21"/>
  <c r="T20"/>
  <c r="P20"/>
  <c r="K20"/>
  <c r="G20"/>
  <c r="R18"/>
  <c r="Q18"/>
  <c r="N18"/>
  <c r="M18"/>
  <c r="L18"/>
  <c r="J18"/>
  <c r="I18"/>
  <c r="H18"/>
  <c r="F18"/>
  <c r="E18"/>
  <c r="D18"/>
  <c r="B18"/>
  <c r="D14"/>
  <c r="C14"/>
  <c r="S34" i="12"/>
  <c r="R34"/>
  <c r="Q34"/>
  <c r="N34"/>
  <c r="M34"/>
  <c r="L34"/>
  <c r="J34"/>
  <c r="I34"/>
  <c r="H34"/>
  <c r="F34"/>
  <c r="E34"/>
  <c r="D34"/>
  <c r="D32"/>
  <c r="D31"/>
  <c r="E16" s="1"/>
  <c r="E31" s="1"/>
  <c r="O28"/>
  <c r="T27"/>
  <c r="P27"/>
  <c r="K27"/>
  <c r="C27" s="1"/>
  <c r="G27"/>
  <c r="T26"/>
  <c r="P26"/>
  <c r="K26"/>
  <c r="G26"/>
  <c r="C26" s="1"/>
  <c r="T25"/>
  <c r="P25"/>
  <c r="K25"/>
  <c r="G25"/>
  <c r="C25"/>
  <c r="S23"/>
  <c r="R23"/>
  <c r="Q23"/>
  <c r="N23"/>
  <c r="M23"/>
  <c r="L23"/>
  <c r="P23" s="1"/>
  <c r="J23"/>
  <c r="I23"/>
  <c r="H23"/>
  <c r="K23" s="1"/>
  <c r="F23"/>
  <c r="E23"/>
  <c r="D23"/>
  <c r="G23" s="1"/>
  <c r="B23"/>
  <c r="T22"/>
  <c r="P22"/>
  <c r="K22"/>
  <c r="G22"/>
  <c r="C22" s="1"/>
  <c r="T21"/>
  <c r="P21"/>
  <c r="K21"/>
  <c r="G21"/>
  <c r="C21"/>
  <c r="P20"/>
  <c r="R18"/>
  <c r="Q18"/>
  <c r="N18"/>
  <c r="N28" s="1"/>
  <c r="M18"/>
  <c r="M28" s="1"/>
  <c r="L18"/>
  <c r="J18"/>
  <c r="J28" s="1"/>
  <c r="H18"/>
  <c r="H28" s="1"/>
  <c r="E18"/>
  <c r="E28" s="1"/>
  <c r="D18"/>
  <c r="D28" s="1"/>
  <c r="B18"/>
  <c r="G17"/>
  <c r="G32" s="1"/>
  <c r="H17" s="1"/>
  <c r="E17"/>
  <c r="E32" s="1"/>
  <c r="F17" s="1"/>
  <c r="F32" s="1"/>
  <c r="G16"/>
  <c r="D14"/>
  <c r="C14"/>
  <c r="G26" i="10"/>
  <c r="K25" i="7"/>
  <c r="U25" s="1"/>
  <c r="G25" i="6"/>
  <c r="Q34" i="10"/>
  <c r="N34"/>
  <c r="M34"/>
  <c r="L34"/>
  <c r="J34"/>
  <c r="I34"/>
  <c r="H34"/>
  <c r="F34"/>
  <c r="E34"/>
  <c r="D34"/>
  <c r="D32"/>
  <c r="D31"/>
  <c r="E16" s="1"/>
  <c r="O28"/>
  <c r="T27"/>
  <c r="P27"/>
  <c r="K27"/>
  <c r="G27"/>
  <c r="C27" s="1"/>
  <c r="P26"/>
  <c r="U26" s="1"/>
  <c r="K26"/>
  <c r="P25"/>
  <c r="U25" s="1"/>
  <c r="G25"/>
  <c r="N23"/>
  <c r="M23"/>
  <c r="L23"/>
  <c r="J23"/>
  <c r="I23"/>
  <c r="F23"/>
  <c r="E23"/>
  <c r="D23"/>
  <c r="B23"/>
  <c r="T22"/>
  <c r="P22"/>
  <c r="K22"/>
  <c r="G22"/>
  <c r="C22" s="1"/>
  <c r="P21"/>
  <c r="K21"/>
  <c r="G21"/>
  <c r="P20"/>
  <c r="K20"/>
  <c r="G20"/>
  <c r="Q18"/>
  <c r="N18"/>
  <c r="N28" s="1"/>
  <c r="M18"/>
  <c r="L18"/>
  <c r="I18"/>
  <c r="H18"/>
  <c r="F18"/>
  <c r="E18"/>
  <c r="D18"/>
  <c r="B18"/>
  <c r="G17"/>
  <c r="E17"/>
  <c r="E32" s="1"/>
  <c r="F17" s="1"/>
  <c r="F32" s="1"/>
  <c r="G16"/>
  <c r="D14"/>
  <c r="C14"/>
  <c r="M34" i="9"/>
  <c r="J34"/>
  <c r="H34"/>
  <c r="F34"/>
  <c r="E34"/>
  <c r="D34"/>
  <c r="D32"/>
  <c r="E32" s="1"/>
  <c r="F32" s="1"/>
  <c r="D31"/>
  <c r="O28"/>
  <c r="T27"/>
  <c r="P27"/>
  <c r="K27"/>
  <c r="C27" s="1"/>
  <c r="G27"/>
  <c r="T26"/>
  <c r="P26"/>
  <c r="U26" s="1"/>
  <c r="K26"/>
  <c r="G26"/>
  <c r="T25"/>
  <c r="P25"/>
  <c r="U25" s="1"/>
  <c r="K25"/>
  <c r="G25"/>
  <c r="S23"/>
  <c r="R23"/>
  <c r="Q23"/>
  <c r="N23"/>
  <c r="M23"/>
  <c r="L23"/>
  <c r="J23"/>
  <c r="I23"/>
  <c r="H23"/>
  <c r="F23"/>
  <c r="E23"/>
  <c r="D23"/>
  <c r="T22"/>
  <c r="P22"/>
  <c r="K22"/>
  <c r="G22"/>
  <c r="C22" s="1"/>
  <c r="G21"/>
  <c r="T20"/>
  <c r="P20"/>
  <c r="K20"/>
  <c r="G20"/>
  <c r="R18"/>
  <c r="N18"/>
  <c r="M18"/>
  <c r="J18"/>
  <c r="H18"/>
  <c r="F18"/>
  <c r="E18"/>
  <c r="D18"/>
  <c r="B18"/>
  <c r="D14"/>
  <c r="C14"/>
  <c r="S34" i="8"/>
  <c r="R34"/>
  <c r="Q34"/>
  <c r="N34"/>
  <c r="M34"/>
  <c r="L34"/>
  <c r="J34"/>
  <c r="I34"/>
  <c r="H34"/>
  <c r="F34"/>
  <c r="E34"/>
  <c r="D34"/>
  <c r="D32"/>
  <c r="D31"/>
  <c r="D29" s="1"/>
  <c r="O28"/>
  <c r="T27"/>
  <c r="P27"/>
  <c r="K27"/>
  <c r="C27" s="1"/>
  <c r="G27"/>
  <c r="T26"/>
  <c r="P26"/>
  <c r="K26"/>
  <c r="G26"/>
  <c r="P25"/>
  <c r="U25" s="1"/>
  <c r="K25"/>
  <c r="G25"/>
  <c r="R23"/>
  <c r="Q23"/>
  <c r="N23"/>
  <c r="M23"/>
  <c r="L23"/>
  <c r="J23"/>
  <c r="H23"/>
  <c r="F23"/>
  <c r="E23"/>
  <c r="D23"/>
  <c r="B23"/>
  <c r="T22"/>
  <c r="P22"/>
  <c r="K22"/>
  <c r="G22"/>
  <c r="T21"/>
  <c r="P21"/>
  <c r="K21"/>
  <c r="C21" s="1"/>
  <c r="G21"/>
  <c r="P20"/>
  <c r="G20"/>
  <c r="S18"/>
  <c r="R18"/>
  <c r="Q18"/>
  <c r="N18"/>
  <c r="M18"/>
  <c r="L18"/>
  <c r="J18"/>
  <c r="H18"/>
  <c r="F18"/>
  <c r="F28" s="1"/>
  <c r="E18"/>
  <c r="D18"/>
  <c r="B18"/>
  <c r="G32"/>
  <c r="E32"/>
  <c r="F32" s="1"/>
  <c r="D14"/>
  <c r="C14"/>
  <c r="R34" i="7"/>
  <c r="Q34"/>
  <c r="N34"/>
  <c r="M34"/>
  <c r="L34"/>
  <c r="J34"/>
  <c r="I34"/>
  <c r="H34"/>
  <c r="F34"/>
  <c r="E34"/>
  <c r="D34"/>
  <c r="D32"/>
  <c r="D31"/>
  <c r="E31" s="1"/>
  <c r="O28"/>
  <c r="T27"/>
  <c r="P27"/>
  <c r="K27"/>
  <c r="C27" s="1"/>
  <c r="G27"/>
  <c r="P26"/>
  <c r="K26"/>
  <c r="G26"/>
  <c r="T25"/>
  <c r="P25"/>
  <c r="G25"/>
  <c r="R23"/>
  <c r="Q23"/>
  <c r="N23"/>
  <c r="M23"/>
  <c r="L23"/>
  <c r="J23"/>
  <c r="I23"/>
  <c r="H23"/>
  <c r="F23"/>
  <c r="E23"/>
  <c r="D23"/>
  <c r="B23"/>
  <c r="T22"/>
  <c r="P22"/>
  <c r="K22"/>
  <c r="G22"/>
  <c r="C22" s="1"/>
  <c r="T21"/>
  <c r="P21"/>
  <c r="U21" s="1"/>
  <c r="K21"/>
  <c r="T20"/>
  <c r="P20"/>
  <c r="K20"/>
  <c r="G20"/>
  <c r="S18"/>
  <c r="R18"/>
  <c r="Q18"/>
  <c r="N18"/>
  <c r="M18"/>
  <c r="L18"/>
  <c r="J18"/>
  <c r="J28" s="1"/>
  <c r="I18"/>
  <c r="H18"/>
  <c r="E18"/>
  <c r="D18"/>
  <c r="B18"/>
  <c r="D14"/>
  <c r="C14"/>
  <c r="S34" i="6"/>
  <c r="R34"/>
  <c r="Q34"/>
  <c r="N34"/>
  <c r="M34"/>
  <c r="L34"/>
  <c r="J34"/>
  <c r="I34"/>
  <c r="H34"/>
  <c r="F34"/>
  <c r="E34"/>
  <c r="D34"/>
  <c r="D32"/>
  <c r="D31"/>
  <c r="D29" s="1"/>
  <c r="O28"/>
  <c r="T27"/>
  <c r="P27"/>
  <c r="C27" s="1"/>
  <c r="K27"/>
  <c r="G27"/>
  <c r="T26"/>
  <c r="P26"/>
  <c r="C26" s="1"/>
  <c r="K26"/>
  <c r="G26"/>
  <c r="T25"/>
  <c r="P25"/>
  <c r="K25"/>
  <c r="S23"/>
  <c r="R23"/>
  <c r="Q23"/>
  <c r="N23"/>
  <c r="M23"/>
  <c r="M28" s="1"/>
  <c r="L23"/>
  <c r="J23"/>
  <c r="I23"/>
  <c r="I28" s="1"/>
  <c r="H23"/>
  <c r="F23"/>
  <c r="E23"/>
  <c r="E28" s="1"/>
  <c r="D23"/>
  <c r="B23"/>
  <c r="T22"/>
  <c r="P22"/>
  <c r="K22"/>
  <c r="G22"/>
  <c r="C22"/>
  <c r="T21"/>
  <c r="P21"/>
  <c r="K21"/>
  <c r="G21"/>
  <c r="C21" s="1"/>
  <c r="T20"/>
  <c r="P20"/>
  <c r="K20"/>
  <c r="G20"/>
  <c r="C20" s="1"/>
  <c r="S18"/>
  <c r="T18" s="1"/>
  <c r="R18"/>
  <c r="R28" s="1"/>
  <c r="Q18"/>
  <c r="N18"/>
  <c r="P18" s="1"/>
  <c r="M18"/>
  <c r="L18"/>
  <c r="J18"/>
  <c r="K18" s="1"/>
  <c r="I18"/>
  <c r="H18"/>
  <c r="F18"/>
  <c r="G18" s="1"/>
  <c r="E18"/>
  <c r="D18"/>
  <c r="B18"/>
  <c r="G32"/>
  <c r="E32"/>
  <c r="F32" s="1"/>
  <c r="E31"/>
  <c r="D14"/>
  <c r="C14"/>
  <c r="S34" i="5"/>
  <c r="R34"/>
  <c r="Q34"/>
  <c r="N34"/>
  <c r="M34"/>
  <c r="L34"/>
  <c r="J34"/>
  <c r="I34"/>
  <c r="H34"/>
  <c r="F34"/>
  <c r="E34"/>
  <c r="D34"/>
  <c r="D32"/>
  <c r="D31"/>
  <c r="O28"/>
  <c r="T27"/>
  <c r="P27"/>
  <c r="K27"/>
  <c r="C27" s="1"/>
  <c r="G27"/>
  <c r="T26"/>
  <c r="P26"/>
  <c r="K26"/>
  <c r="G26"/>
  <c r="C26" s="1"/>
  <c r="T25"/>
  <c r="P25"/>
  <c r="K25"/>
  <c r="G25"/>
  <c r="S23"/>
  <c r="S28" s="1"/>
  <c r="R23"/>
  <c r="Q23"/>
  <c r="Q28" s="1"/>
  <c r="N23"/>
  <c r="M23"/>
  <c r="L23"/>
  <c r="J23"/>
  <c r="I23"/>
  <c r="H23"/>
  <c r="F23"/>
  <c r="E23"/>
  <c r="D23"/>
  <c r="B23"/>
  <c r="T22"/>
  <c r="P22"/>
  <c r="K22"/>
  <c r="G22"/>
  <c r="C22" s="1"/>
  <c r="T21"/>
  <c r="P21"/>
  <c r="K21"/>
  <c r="G21"/>
  <c r="C21"/>
  <c r="T20"/>
  <c r="P20"/>
  <c r="K20"/>
  <c r="G20"/>
  <c r="C20" s="1"/>
  <c r="S18"/>
  <c r="R18"/>
  <c r="T18" s="1"/>
  <c r="Q18"/>
  <c r="N18"/>
  <c r="M18"/>
  <c r="L18"/>
  <c r="J18"/>
  <c r="I18"/>
  <c r="H18"/>
  <c r="H28" s="1"/>
  <c r="F18"/>
  <c r="E18"/>
  <c r="D18"/>
  <c r="B18"/>
  <c r="G32"/>
  <c r="E32"/>
  <c r="F32" s="1"/>
  <c r="G31"/>
  <c r="D14"/>
  <c r="C14"/>
  <c r="S34" i="4"/>
  <c r="R34"/>
  <c r="Q34"/>
  <c r="N34"/>
  <c r="M34"/>
  <c r="L34"/>
  <c r="J34"/>
  <c r="I34"/>
  <c r="H34"/>
  <c r="F34"/>
  <c r="E34"/>
  <c r="D34"/>
  <c r="D32"/>
  <c r="D31"/>
  <c r="D29" s="1"/>
  <c r="O28"/>
  <c r="T27"/>
  <c r="P27"/>
  <c r="K27"/>
  <c r="G27"/>
  <c r="C27" s="1"/>
  <c r="T26"/>
  <c r="P26"/>
  <c r="C26" s="1"/>
  <c r="K26"/>
  <c r="G26"/>
  <c r="P25"/>
  <c r="U25" s="1"/>
  <c r="K25"/>
  <c r="G25"/>
  <c r="R23"/>
  <c r="Q23"/>
  <c r="N23"/>
  <c r="M23"/>
  <c r="L23"/>
  <c r="J23"/>
  <c r="I23"/>
  <c r="H23"/>
  <c r="F23"/>
  <c r="E23"/>
  <c r="D23"/>
  <c r="B23"/>
  <c r="T22"/>
  <c r="P22"/>
  <c r="K22"/>
  <c r="G22"/>
  <c r="C22" s="1"/>
  <c r="T21"/>
  <c r="P21"/>
  <c r="C21" s="1"/>
  <c r="K21"/>
  <c r="G21"/>
  <c r="P20"/>
  <c r="U20" s="1"/>
  <c r="K20"/>
  <c r="G20"/>
  <c r="R18"/>
  <c r="R28" s="1"/>
  <c r="Q18"/>
  <c r="N18"/>
  <c r="M18"/>
  <c r="L18"/>
  <c r="I18"/>
  <c r="H18"/>
  <c r="F18"/>
  <c r="E18"/>
  <c r="D18"/>
  <c r="B18"/>
  <c r="G32"/>
  <c r="E32"/>
  <c r="F32" s="1"/>
  <c r="D14"/>
  <c r="C14"/>
  <c r="S34" i="3"/>
  <c r="R34"/>
  <c r="Q34"/>
  <c r="N34"/>
  <c r="M34"/>
  <c r="L34"/>
  <c r="J34"/>
  <c r="I34"/>
  <c r="H34"/>
  <c r="F34"/>
  <c r="E34"/>
  <c r="D34"/>
  <c r="D32"/>
  <c r="D31"/>
  <c r="D29" s="1"/>
  <c r="O28"/>
  <c r="T27"/>
  <c r="P27"/>
  <c r="K27"/>
  <c r="G27"/>
  <c r="C27" s="1"/>
  <c r="T26"/>
  <c r="P26"/>
  <c r="K26"/>
  <c r="C26" s="1"/>
  <c r="G26"/>
  <c r="P25"/>
  <c r="U25" s="1"/>
  <c r="G25"/>
  <c r="N23"/>
  <c r="M23"/>
  <c r="L23"/>
  <c r="I23"/>
  <c r="H23"/>
  <c r="F23"/>
  <c r="E23"/>
  <c r="D23"/>
  <c r="B23"/>
  <c r="T22"/>
  <c r="P22"/>
  <c r="K22"/>
  <c r="G22"/>
  <c r="C22" s="1"/>
  <c r="T21"/>
  <c r="P21"/>
  <c r="K21"/>
  <c r="C21" s="1"/>
  <c r="G21"/>
  <c r="P20"/>
  <c r="U20" s="1"/>
  <c r="G20"/>
  <c r="R18"/>
  <c r="Q18"/>
  <c r="N18"/>
  <c r="M18"/>
  <c r="L18"/>
  <c r="J18"/>
  <c r="H18"/>
  <c r="F18"/>
  <c r="E18"/>
  <c r="D18"/>
  <c r="B18"/>
  <c r="B28" s="1"/>
  <c r="G32"/>
  <c r="E32"/>
  <c r="F32" s="1"/>
  <c r="E31"/>
  <c r="D14"/>
  <c r="C14"/>
  <c r="S34" i="2"/>
  <c r="R34"/>
  <c r="Q34"/>
  <c r="N34"/>
  <c r="M34"/>
  <c r="L34"/>
  <c r="J34"/>
  <c r="I34"/>
  <c r="H34"/>
  <c r="F34"/>
  <c r="E34"/>
  <c r="D34"/>
  <c r="D32"/>
  <c r="D31"/>
  <c r="D29" s="1"/>
  <c r="O28"/>
  <c r="T27"/>
  <c r="P27"/>
  <c r="K27"/>
  <c r="G27"/>
  <c r="T26"/>
  <c r="P26"/>
  <c r="U26" s="1"/>
  <c r="K26"/>
  <c r="G26"/>
  <c r="T25"/>
  <c r="P25"/>
  <c r="U25" s="1"/>
  <c r="G25"/>
  <c r="S23"/>
  <c r="R23"/>
  <c r="M23"/>
  <c r="L23"/>
  <c r="I23"/>
  <c r="H23"/>
  <c r="F23"/>
  <c r="E23"/>
  <c r="D23"/>
  <c r="G23" s="1"/>
  <c r="B23"/>
  <c r="T22"/>
  <c r="P22"/>
  <c r="K22"/>
  <c r="G22"/>
  <c r="T21"/>
  <c r="P21"/>
  <c r="U21" s="1"/>
  <c r="K21"/>
  <c r="G21"/>
  <c r="P20"/>
  <c r="U20" s="1"/>
  <c r="K20"/>
  <c r="G20"/>
  <c r="S18"/>
  <c r="Q18"/>
  <c r="N18"/>
  <c r="M18"/>
  <c r="L18"/>
  <c r="J18"/>
  <c r="I18"/>
  <c r="H18"/>
  <c r="F18"/>
  <c r="E18"/>
  <c r="E28" s="1"/>
  <c r="D18"/>
  <c r="B18"/>
  <c r="G32"/>
  <c r="E32"/>
  <c r="F32" s="1"/>
  <c r="D14"/>
  <c r="C14"/>
  <c r="M28" i="8" l="1"/>
  <c r="H14" i="14"/>
  <c r="H31"/>
  <c r="K16"/>
  <c r="T18"/>
  <c r="T28" s="1"/>
  <c r="G28"/>
  <c r="F14"/>
  <c r="F31"/>
  <c r="F29" s="1"/>
  <c r="P17"/>
  <c r="P32" s="1"/>
  <c r="Q17" s="1"/>
  <c r="L32"/>
  <c r="M17" s="1"/>
  <c r="M32" s="1"/>
  <c r="N17" s="1"/>
  <c r="N32" s="1"/>
  <c r="O17" s="1"/>
  <c r="O32" s="1"/>
  <c r="U18"/>
  <c r="L28" i="12"/>
  <c r="J28" i="8"/>
  <c r="D29" i="5"/>
  <c r="S34" i="9"/>
  <c r="S34" i="10"/>
  <c r="S23" i="8"/>
  <c r="S28" s="1"/>
  <c r="S23" i="4"/>
  <c r="T23" s="1"/>
  <c r="J18" i="13"/>
  <c r="K25" i="3"/>
  <c r="S18"/>
  <c r="T18" s="1"/>
  <c r="K25" i="2"/>
  <c r="C25" s="1"/>
  <c r="J23" i="13"/>
  <c r="K23" s="1"/>
  <c r="R18" i="2"/>
  <c r="R28" s="1"/>
  <c r="T20"/>
  <c r="C20" s="1"/>
  <c r="T20" i="12"/>
  <c r="C20" s="1"/>
  <c r="S18"/>
  <c r="S28" s="1"/>
  <c r="S23" i="7"/>
  <c r="S26" i="13"/>
  <c r="T26" i="7"/>
  <c r="C26" s="1"/>
  <c r="L18" i="9"/>
  <c r="P21"/>
  <c r="L21" i="13"/>
  <c r="O21" s="1"/>
  <c r="T26" i="10"/>
  <c r="C26" s="1"/>
  <c r="Q23"/>
  <c r="B28" i="11"/>
  <c r="B28" i="10"/>
  <c r="B28" i="8"/>
  <c r="B28" i="6"/>
  <c r="B28" i="5"/>
  <c r="B28" i="4"/>
  <c r="B28" i="2"/>
  <c r="B28" i="12"/>
  <c r="R23" i="3"/>
  <c r="R28" s="1"/>
  <c r="S34" i="11"/>
  <c r="S18"/>
  <c r="T18" s="1"/>
  <c r="T20" i="10"/>
  <c r="C20" s="1"/>
  <c r="S18"/>
  <c r="T18" s="1"/>
  <c r="I21" i="13"/>
  <c r="K21" s="1"/>
  <c r="I18" i="9"/>
  <c r="I28" s="1"/>
  <c r="I34"/>
  <c r="I18" i="12"/>
  <c r="I28" s="1"/>
  <c r="K20" i="3"/>
  <c r="C20" s="1"/>
  <c r="K20" i="8"/>
  <c r="I20" i="13"/>
  <c r="D32"/>
  <c r="N28" i="5"/>
  <c r="I28"/>
  <c r="N28" i="2"/>
  <c r="P21" i="13"/>
  <c r="P18" s="1"/>
  <c r="Q18" i="9"/>
  <c r="Q28" s="1"/>
  <c r="N34"/>
  <c r="F18" i="12"/>
  <c r="F28" s="1"/>
  <c r="F20" i="13"/>
  <c r="G31" i="12"/>
  <c r="G29" s="1"/>
  <c r="G21" i="7"/>
  <c r="G32" s="1"/>
  <c r="H32" s="1"/>
  <c r="I32" s="1"/>
  <c r="J32" s="1"/>
  <c r="S18" i="9"/>
  <c r="T21"/>
  <c r="S18" i="4"/>
  <c r="T20"/>
  <c r="C20" s="1"/>
  <c r="R34" i="10"/>
  <c r="Q21" i="13"/>
  <c r="R18" i="10"/>
  <c r="R28" s="1"/>
  <c r="T21"/>
  <c r="C21" s="1"/>
  <c r="J28" i="3"/>
  <c r="H28" i="7"/>
  <c r="C20"/>
  <c r="D29" i="13"/>
  <c r="D33"/>
  <c r="E33" s="1"/>
  <c r="I28" i="2"/>
  <c r="S23" i="10"/>
  <c r="T25"/>
  <c r="K25"/>
  <c r="H23" i="13"/>
  <c r="S23" i="3"/>
  <c r="Q23"/>
  <c r="T25"/>
  <c r="K26" i="13"/>
  <c r="T26" s="1"/>
  <c r="F28" i="3"/>
  <c r="G23"/>
  <c r="M23" i="13"/>
  <c r="N18"/>
  <c r="B28" i="7"/>
  <c r="D28" i="2"/>
  <c r="E28" i="7"/>
  <c r="G32" i="10"/>
  <c r="H17" s="1"/>
  <c r="H32" s="1"/>
  <c r="I17" s="1"/>
  <c r="I32" s="1"/>
  <c r="J17" s="1"/>
  <c r="J32" s="1"/>
  <c r="G18"/>
  <c r="M28" i="4"/>
  <c r="I28"/>
  <c r="F28"/>
  <c r="G18"/>
  <c r="L28" i="9"/>
  <c r="G23" i="6"/>
  <c r="K18" i="3"/>
  <c r="G18"/>
  <c r="F28" i="9"/>
  <c r="G32"/>
  <c r="K32" s="1"/>
  <c r="L23" i="13"/>
  <c r="M18"/>
  <c r="I23"/>
  <c r="N23"/>
  <c r="D34"/>
  <c r="E34" s="1"/>
  <c r="F23"/>
  <c r="C22"/>
  <c r="E23"/>
  <c r="Q23"/>
  <c r="N28" i="11"/>
  <c r="I28"/>
  <c r="D28"/>
  <c r="C25"/>
  <c r="E18" i="13"/>
  <c r="E28" s="1"/>
  <c r="G26"/>
  <c r="G25"/>
  <c r="P23"/>
  <c r="O26"/>
  <c r="O25"/>
  <c r="O20"/>
  <c r="H18"/>
  <c r="E17"/>
  <c r="E32" s="1"/>
  <c r="F17" s="1"/>
  <c r="E16"/>
  <c r="E31" s="1"/>
  <c r="D23"/>
  <c r="D18"/>
  <c r="G14"/>
  <c r="L28" i="11"/>
  <c r="U28" s="1"/>
  <c r="K23"/>
  <c r="M28"/>
  <c r="P23"/>
  <c r="U23" s="1"/>
  <c r="J28"/>
  <c r="H28"/>
  <c r="C26"/>
  <c r="F28"/>
  <c r="E28"/>
  <c r="G23"/>
  <c r="C21"/>
  <c r="D29"/>
  <c r="G32"/>
  <c r="H32" s="1"/>
  <c r="I32" s="1"/>
  <c r="J32" s="1"/>
  <c r="K18"/>
  <c r="G31"/>
  <c r="G14"/>
  <c r="Q28"/>
  <c r="C20"/>
  <c r="G18"/>
  <c r="T23"/>
  <c r="R28"/>
  <c r="P18"/>
  <c r="D29" i="12"/>
  <c r="Q28"/>
  <c r="G14"/>
  <c r="E14"/>
  <c r="K17"/>
  <c r="K32" s="1"/>
  <c r="L17" s="1"/>
  <c r="H32"/>
  <c r="I17" s="1"/>
  <c r="I32" s="1"/>
  <c r="J17" s="1"/>
  <c r="J32" s="1"/>
  <c r="F16"/>
  <c r="E29"/>
  <c r="T23"/>
  <c r="R28"/>
  <c r="P18"/>
  <c r="M28" i="10"/>
  <c r="J28"/>
  <c r="Q28"/>
  <c r="P23"/>
  <c r="U23" s="1"/>
  <c r="I28"/>
  <c r="K23"/>
  <c r="F28"/>
  <c r="E28"/>
  <c r="G23"/>
  <c r="G31"/>
  <c r="P18"/>
  <c r="K18"/>
  <c r="G14"/>
  <c r="E31"/>
  <c r="F16" s="1"/>
  <c r="E14"/>
  <c r="D29"/>
  <c r="C26" i="9"/>
  <c r="B26" s="1"/>
  <c r="N28"/>
  <c r="M28"/>
  <c r="P23"/>
  <c r="U23" s="1"/>
  <c r="J28"/>
  <c r="K23"/>
  <c r="H28"/>
  <c r="E28"/>
  <c r="G31"/>
  <c r="G23"/>
  <c r="C25"/>
  <c r="B25" s="1"/>
  <c r="B23" s="1"/>
  <c r="B28" s="1"/>
  <c r="G14"/>
  <c r="E31"/>
  <c r="E29" s="1"/>
  <c r="E14"/>
  <c r="D28"/>
  <c r="D29"/>
  <c r="E31" i="8"/>
  <c r="E29" s="1"/>
  <c r="N28"/>
  <c r="L28"/>
  <c r="I28"/>
  <c r="H28"/>
  <c r="G31"/>
  <c r="D28"/>
  <c r="G23"/>
  <c r="C26"/>
  <c r="C22"/>
  <c r="K23"/>
  <c r="P23"/>
  <c r="U23" s="1"/>
  <c r="Q28"/>
  <c r="C25"/>
  <c r="E28"/>
  <c r="T18"/>
  <c r="C20"/>
  <c r="G14"/>
  <c r="I28" i="7"/>
  <c r="N28"/>
  <c r="M28"/>
  <c r="P23"/>
  <c r="L28"/>
  <c r="K23"/>
  <c r="U23" s="1"/>
  <c r="F28"/>
  <c r="G23"/>
  <c r="C25"/>
  <c r="D28"/>
  <c r="G14"/>
  <c r="E32"/>
  <c r="F32" s="1"/>
  <c r="E14"/>
  <c r="D29"/>
  <c r="C21"/>
  <c r="T18"/>
  <c r="Q28"/>
  <c r="K18"/>
  <c r="G31"/>
  <c r="G18"/>
  <c r="E14" i="6"/>
  <c r="D28"/>
  <c r="G31"/>
  <c r="G29" s="1"/>
  <c r="T23"/>
  <c r="T28" s="1"/>
  <c r="Q28"/>
  <c r="P23"/>
  <c r="P28" s="1"/>
  <c r="L28"/>
  <c r="C25"/>
  <c r="K23"/>
  <c r="H28"/>
  <c r="G14"/>
  <c r="D28" i="5"/>
  <c r="M28"/>
  <c r="P23"/>
  <c r="U23" s="1"/>
  <c r="L28"/>
  <c r="J28"/>
  <c r="K23"/>
  <c r="F28"/>
  <c r="C25"/>
  <c r="G14"/>
  <c r="G23"/>
  <c r="E28"/>
  <c r="E31" i="4"/>
  <c r="E29" s="1"/>
  <c r="N28"/>
  <c r="P23"/>
  <c r="U23" s="1"/>
  <c r="Q28"/>
  <c r="J28"/>
  <c r="K23"/>
  <c r="C25"/>
  <c r="E28"/>
  <c r="G23"/>
  <c r="G28" s="1"/>
  <c r="P18"/>
  <c r="K18"/>
  <c r="G31"/>
  <c r="G29" s="1"/>
  <c r="G14"/>
  <c r="N28" i="3"/>
  <c r="P23"/>
  <c r="U23" s="1"/>
  <c r="M28"/>
  <c r="K23"/>
  <c r="I28"/>
  <c r="E28"/>
  <c r="G31"/>
  <c r="E14"/>
  <c r="P18"/>
  <c r="U18" s="1"/>
  <c r="G14"/>
  <c r="S28" i="2"/>
  <c r="Q28"/>
  <c r="C26"/>
  <c r="M28"/>
  <c r="P23"/>
  <c r="U23" s="1"/>
  <c r="L28"/>
  <c r="J28"/>
  <c r="H28"/>
  <c r="F28"/>
  <c r="C21"/>
  <c r="C33" s="1"/>
  <c r="T23"/>
  <c r="C22"/>
  <c r="K23"/>
  <c r="C27"/>
  <c r="G31"/>
  <c r="G29" s="1"/>
  <c r="G14"/>
  <c r="G28" i="10"/>
  <c r="D28"/>
  <c r="H28"/>
  <c r="L28"/>
  <c r="U28" s="1"/>
  <c r="T23" i="9"/>
  <c r="R28"/>
  <c r="G18"/>
  <c r="P18"/>
  <c r="K32" i="8"/>
  <c r="H32"/>
  <c r="I32" s="1"/>
  <c r="J32" s="1"/>
  <c r="R28"/>
  <c r="G18"/>
  <c r="K18"/>
  <c r="P18"/>
  <c r="R28" i="7"/>
  <c r="P18"/>
  <c r="U18" s="1"/>
  <c r="K32" i="6"/>
  <c r="H32"/>
  <c r="I32" s="1"/>
  <c r="J32" s="1"/>
  <c r="C18"/>
  <c r="G28"/>
  <c r="E29"/>
  <c r="B33"/>
  <c r="S28"/>
  <c r="F28"/>
  <c r="J28"/>
  <c r="N28"/>
  <c r="G29" i="5"/>
  <c r="K32"/>
  <c r="H32"/>
  <c r="I32" s="1"/>
  <c r="J32" s="1"/>
  <c r="T23"/>
  <c r="T28" s="1"/>
  <c r="R28"/>
  <c r="G18"/>
  <c r="K18"/>
  <c r="P18"/>
  <c r="K32" i="4"/>
  <c r="H32"/>
  <c r="I32" s="1"/>
  <c r="J32" s="1"/>
  <c r="D28"/>
  <c r="H28"/>
  <c r="L28"/>
  <c r="K32" i="3"/>
  <c r="H32"/>
  <c r="I32" s="1"/>
  <c r="J32" s="1"/>
  <c r="G28"/>
  <c r="E29"/>
  <c r="D28"/>
  <c r="H28"/>
  <c r="L28"/>
  <c r="K32" i="2"/>
  <c r="H32"/>
  <c r="I32" s="1"/>
  <c r="J32" s="1"/>
  <c r="G18"/>
  <c r="K18"/>
  <c r="P18"/>
  <c r="U18" s="1"/>
  <c r="P28" i="12" l="1"/>
  <c r="U18"/>
  <c r="C18" i="9"/>
  <c r="Q18" i="13"/>
  <c r="Q28" s="1"/>
  <c r="S21"/>
  <c r="C21" s="1"/>
  <c r="T18" i="12"/>
  <c r="T28" s="1"/>
  <c r="T17" i="14"/>
  <c r="T32" s="1"/>
  <c r="Q32"/>
  <c r="R17" s="1"/>
  <c r="R32" s="1"/>
  <c r="S17" s="1"/>
  <c r="S32" s="1"/>
  <c r="H29"/>
  <c r="I16"/>
  <c r="C18"/>
  <c r="K31"/>
  <c r="K14"/>
  <c r="L18" i="13"/>
  <c r="L28" s="1"/>
  <c r="T23" i="8"/>
  <c r="S28" i="11"/>
  <c r="C32" i="7"/>
  <c r="T18" i="2"/>
  <c r="S28" i="4"/>
  <c r="C25" i="3"/>
  <c r="S28"/>
  <c r="R23" i="13"/>
  <c r="S23" s="1"/>
  <c r="S28" i="7"/>
  <c r="C21" i="9"/>
  <c r="C33" s="1"/>
  <c r="T23" i="10"/>
  <c r="T28" s="1"/>
  <c r="C26" i="13"/>
  <c r="H16" i="12"/>
  <c r="H14" s="1"/>
  <c r="I18" i="13"/>
  <c r="I28" s="1"/>
  <c r="F18"/>
  <c r="G18" s="1"/>
  <c r="F32"/>
  <c r="K18" i="9"/>
  <c r="K20" i="13"/>
  <c r="K18" i="12"/>
  <c r="K28" s="1"/>
  <c r="G20" i="13"/>
  <c r="G33" s="1"/>
  <c r="H33" s="1"/>
  <c r="I33" s="1"/>
  <c r="J33" s="1"/>
  <c r="F33"/>
  <c r="P28" i="5"/>
  <c r="P28" i="2"/>
  <c r="S28" i="9"/>
  <c r="N28" i="13"/>
  <c r="G18" i="12"/>
  <c r="G28" s="1"/>
  <c r="F34" i="13"/>
  <c r="T18" i="4"/>
  <c r="T28" s="1"/>
  <c r="K17" i="10"/>
  <c r="K32" s="1"/>
  <c r="L17" s="1"/>
  <c r="P17" s="1"/>
  <c r="P32" s="1"/>
  <c r="Q17" s="1"/>
  <c r="P28" i="8"/>
  <c r="T28" i="9"/>
  <c r="H32"/>
  <c r="I32" s="1"/>
  <c r="J32" s="1"/>
  <c r="P28" i="3"/>
  <c r="U28" s="1"/>
  <c r="M28" i="13"/>
  <c r="D28"/>
  <c r="K28" i="2"/>
  <c r="K25" i="13"/>
  <c r="T25" s="1"/>
  <c r="S28" i="10"/>
  <c r="C25"/>
  <c r="G34" i="13"/>
  <c r="H34" s="1"/>
  <c r="I34" s="1"/>
  <c r="J34" s="1"/>
  <c r="G31"/>
  <c r="T23" i="3"/>
  <c r="C23" s="1"/>
  <c r="Q28"/>
  <c r="G29" i="10"/>
  <c r="C33"/>
  <c r="K28" i="8"/>
  <c r="C33" i="11"/>
  <c r="O23" i="13"/>
  <c r="T23" s="1"/>
  <c r="J28"/>
  <c r="F31" i="9"/>
  <c r="F29" s="1"/>
  <c r="K28" i="3"/>
  <c r="G29" i="9"/>
  <c r="G23" i="13"/>
  <c r="G32"/>
  <c r="H17" s="1"/>
  <c r="H32" s="1"/>
  <c r="I17" s="1"/>
  <c r="I32" s="1"/>
  <c r="J17" s="1"/>
  <c r="J32" s="1"/>
  <c r="H16" i="10"/>
  <c r="H14" s="1"/>
  <c r="H28" i="13"/>
  <c r="P28"/>
  <c r="E14"/>
  <c r="G28" i="11"/>
  <c r="K28"/>
  <c r="K32"/>
  <c r="P32" s="1"/>
  <c r="G29"/>
  <c r="T28"/>
  <c r="H14"/>
  <c r="E31"/>
  <c r="E14"/>
  <c r="C18"/>
  <c r="P28"/>
  <c r="C23"/>
  <c r="C23" i="7"/>
  <c r="G28"/>
  <c r="H31" i="12"/>
  <c r="L32"/>
  <c r="M17" s="1"/>
  <c r="M32" s="1"/>
  <c r="N17" s="1"/>
  <c r="N32" s="1"/>
  <c r="O17" s="1"/>
  <c r="O32" s="1"/>
  <c r="P17"/>
  <c r="P32" s="1"/>
  <c r="Q17" s="1"/>
  <c r="C23"/>
  <c r="F14"/>
  <c r="F31"/>
  <c r="F29" s="1"/>
  <c r="K28" i="10"/>
  <c r="P28"/>
  <c r="E29"/>
  <c r="C18"/>
  <c r="B33" s="1"/>
  <c r="C23" i="9"/>
  <c r="P28"/>
  <c r="U28" s="1"/>
  <c r="F31" i="8"/>
  <c r="F29" s="1"/>
  <c r="E14"/>
  <c r="G29"/>
  <c r="T28"/>
  <c r="K28" i="7"/>
  <c r="U28" s="1"/>
  <c r="E29"/>
  <c r="G29"/>
  <c r="K32"/>
  <c r="L32" s="1"/>
  <c r="T28"/>
  <c r="C23" i="6"/>
  <c r="C28" s="1"/>
  <c r="K28"/>
  <c r="E31" i="5"/>
  <c r="E14"/>
  <c r="C23"/>
  <c r="K28"/>
  <c r="E14" i="4"/>
  <c r="P28"/>
  <c r="K28"/>
  <c r="C23"/>
  <c r="H14"/>
  <c r="G29" i="3"/>
  <c r="C23" i="2"/>
  <c r="F14" i="10"/>
  <c r="F31"/>
  <c r="F29" s="1"/>
  <c r="G28" i="9"/>
  <c r="L32"/>
  <c r="P32"/>
  <c r="H31"/>
  <c r="H14"/>
  <c r="L32" i="8"/>
  <c r="M32" s="1"/>
  <c r="N32" s="1"/>
  <c r="O32" s="1"/>
  <c r="P32"/>
  <c r="C23"/>
  <c r="C18"/>
  <c r="G28"/>
  <c r="H31"/>
  <c r="H14"/>
  <c r="C18" i="7"/>
  <c r="P28"/>
  <c r="H31"/>
  <c r="H14"/>
  <c r="F14"/>
  <c r="F31"/>
  <c r="F29" s="1"/>
  <c r="F14" i="6"/>
  <c r="F31"/>
  <c r="F29" s="1"/>
  <c r="L32"/>
  <c r="M32" s="1"/>
  <c r="N32" s="1"/>
  <c r="O32" s="1"/>
  <c r="P32"/>
  <c r="H31"/>
  <c r="H14"/>
  <c r="L32" i="5"/>
  <c r="M32" s="1"/>
  <c r="N32" s="1"/>
  <c r="O32" s="1"/>
  <c r="P32"/>
  <c r="H31"/>
  <c r="H14"/>
  <c r="C18"/>
  <c r="G28"/>
  <c r="L32" i="4"/>
  <c r="M32" s="1"/>
  <c r="N32" s="1"/>
  <c r="O32" s="1"/>
  <c r="P32"/>
  <c r="F14"/>
  <c r="F31"/>
  <c r="F29" s="1"/>
  <c r="L32" i="3"/>
  <c r="M32" s="1"/>
  <c r="N32" s="1"/>
  <c r="O32" s="1"/>
  <c r="P32"/>
  <c r="C18"/>
  <c r="F14"/>
  <c r="F31"/>
  <c r="F29" s="1"/>
  <c r="H31"/>
  <c r="H14"/>
  <c r="E31" i="2"/>
  <c r="E14"/>
  <c r="G28"/>
  <c r="L32"/>
  <c r="M32" s="1"/>
  <c r="N32" s="1"/>
  <c r="O32" s="1"/>
  <c r="P32"/>
  <c r="C25" i="13" l="1"/>
  <c r="B25" s="1"/>
  <c r="B23" s="1"/>
  <c r="T28" i="2"/>
  <c r="C18"/>
  <c r="C28" s="1"/>
  <c r="I14" i="14"/>
  <c r="I31"/>
  <c r="C28"/>
  <c r="B33"/>
  <c r="L16"/>
  <c r="K29"/>
  <c r="O18" i="13"/>
  <c r="O28" s="1"/>
  <c r="M32" i="9"/>
  <c r="N32" s="1"/>
  <c r="O32" s="1"/>
  <c r="U32"/>
  <c r="M32" i="7"/>
  <c r="C23" i="13"/>
  <c r="C23" i="10"/>
  <c r="C28" s="1"/>
  <c r="K28" i="9"/>
  <c r="C28"/>
  <c r="C20" i="13"/>
  <c r="R28"/>
  <c r="F28"/>
  <c r="K16" i="12"/>
  <c r="K14" s="1"/>
  <c r="K18" i="13"/>
  <c r="C18" i="12"/>
  <c r="B33" s="1"/>
  <c r="C18" i="4"/>
  <c r="B33" s="1"/>
  <c r="L32" i="10"/>
  <c r="M17" s="1"/>
  <c r="M32" s="1"/>
  <c r="N17" s="1"/>
  <c r="N32" s="1"/>
  <c r="O17" s="1"/>
  <c r="O32" s="1"/>
  <c r="H31" i="4"/>
  <c r="K34" i="13"/>
  <c r="T28" i="3"/>
  <c r="K33" i="13"/>
  <c r="C34"/>
  <c r="F14" i="8"/>
  <c r="F14" i="9"/>
  <c r="G28" i="13"/>
  <c r="S28"/>
  <c r="H31" i="10"/>
  <c r="I16" s="1"/>
  <c r="H31" i="11"/>
  <c r="K17" i="13"/>
  <c r="K32" s="1"/>
  <c r="G29"/>
  <c r="K16" i="10"/>
  <c r="K14" s="1"/>
  <c r="H16" i="13"/>
  <c r="H14" s="1"/>
  <c r="E29"/>
  <c r="F16"/>
  <c r="L32" i="11"/>
  <c r="K31"/>
  <c r="E29"/>
  <c r="C28"/>
  <c r="B33"/>
  <c r="T32"/>
  <c r="Q32"/>
  <c r="R32" s="1"/>
  <c r="S32" s="1"/>
  <c r="T17" i="12"/>
  <c r="T32" s="1"/>
  <c r="Q32"/>
  <c r="R17" s="1"/>
  <c r="R32" s="1"/>
  <c r="S17" s="1"/>
  <c r="S32" s="1"/>
  <c r="H29"/>
  <c r="I16"/>
  <c r="P32" i="7"/>
  <c r="Q32" s="1"/>
  <c r="R32" s="1"/>
  <c r="S32" s="1"/>
  <c r="E29" i="5"/>
  <c r="K31" i="4"/>
  <c r="H14" i="2"/>
  <c r="H31"/>
  <c r="H29" s="1"/>
  <c r="T17" i="10"/>
  <c r="T32" s="1"/>
  <c r="Q32"/>
  <c r="R17" s="1"/>
  <c r="R32" s="1"/>
  <c r="S17" s="1"/>
  <c r="S32" s="1"/>
  <c r="H29" i="9"/>
  <c r="K31"/>
  <c r="K14"/>
  <c r="T32"/>
  <c r="Q32"/>
  <c r="R32" s="1"/>
  <c r="S32" s="1"/>
  <c r="K31" i="8"/>
  <c r="K14"/>
  <c r="H29"/>
  <c r="C28"/>
  <c r="B33"/>
  <c r="T32"/>
  <c r="Q32"/>
  <c r="R32" s="1"/>
  <c r="S32" s="1"/>
  <c r="H29" i="7"/>
  <c r="C28"/>
  <c r="B33"/>
  <c r="K31"/>
  <c r="K14"/>
  <c r="T32" i="6"/>
  <c r="Q32"/>
  <c r="R32" s="1"/>
  <c r="S32" s="1"/>
  <c r="H29"/>
  <c r="K31"/>
  <c r="K14"/>
  <c r="T32" i="5"/>
  <c r="Q32"/>
  <c r="R32" s="1"/>
  <c r="S32" s="1"/>
  <c r="H29"/>
  <c r="C28"/>
  <c r="B33"/>
  <c r="K31"/>
  <c r="K14"/>
  <c r="T32" i="4"/>
  <c r="Q32"/>
  <c r="R32" s="1"/>
  <c r="S32" s="1"/>
  <c r="T32" i="3"/>
  <c r="Q32"/>
  <c r="R32" s="1"/>
  <c r="S32" s="1"/>
  <c r="H29"/>
  <c r="K31"/>
  <c r="K14"/>
  <c r="C28"/>
  <c r="B33"/>
  <c r="E29" i="2"/>
  <c r="K31"/>
  <c r="K14"/>
  <c r="T32"/>
  <c r="Q32"/>
  <c r="R32" s="1"/>
  <c r="S32" s="1"/>
  <c r="L17" i="13" l="1"/>
  <c r="O17" s="1"/>
  <c r="O32" s="1"/>
  <c r="P17" s="1"/>
  <c r="S17" s="1"/>
  <c r="L34"/>
  <c r="M34" s="1"/>
  <c r="N34" s="1"/>
  <c r="L33"/>
  <c r="M33" s="1"/>
  <c r="N33" s="1"/>
  <c r="N32" i="7"/>
  <c r="O32" s="1"/>
  <c r="U32"/>
  <c r="C33" i="13"/>
  <c r="B18"/>
  <c r="B28" s="1"/>
  <c r="B33" i="2"/>
  <c r="P16" i="14"/>
  <c r="L14"/>
  <c r="L31"/>
  <c r="I29"/>
  <c r="J16"/>
  <c r="M32" i="11"/>
  <c r="N32" s="1"/>
  <c r="O32" s="1"/>
  <c r="U32"/>
  <c r="K31" i="12"/>
  <c r="L16" s="1"/>
  <c r="B33" i="9"/>
  <c r="C18" i="13"/>
  <c r="C28" s="1"/>
  <c r="K28"/>
  <c r="C28" i="12"/>
  <c r="C28" i="4"/>
  <c r="H29"/>
  <c r="O34" i="13"/>
  <c r="P34" s="1"/>
  <c r="Q34" s="1"/>
  <c r="R34" s="1"/>
  <c r="O33"/>
  <c r="S33" s="1"/>
  <c r="H29" i="11"/>
  <c r="H29" i="10"/>
  <c r="P32" i="13"/>
  <c r="Q17" s="1"/>
  <c r="Q32" s="1"/>
  <c r="R17" s="1"/>
  <c r="R32" s="1"/>
  <c r="L32"/>
  <c r="M17" s="1"/>
  <c r="M32" s="1"/>
  <c r="N17" s="1"/>
  <c r="N32" s="1"/>
  <c r="K31" i="10"/>
  <c r="K29" s="1"/>
  <c r="H31" i="13"/>
  <c r="H29" s="1"/>
  <c r="K16"/>
  <c r="K14" s="1"/>
  <c r="F31"/>
  <c r="F29" s="1"/>
  <c r="F14"/>
  <c r="K14" i="11"/>
  <c r="F31"/>
  <c r="F29" s="1"/>
  <c r="F14"/>
  <c r="K29"/>
  <c r="I31"/>
  <c r="I14"/>
  <c r="I31" i="12"/>
  <c r="I14"/>
  <c r="T32" i="7"/>
  <c r="F14" i="5"/>
  <c r="F31"/>
  <c r="F29" s="1"/>
  <c r="K14" i="4"/>
  <c r="I31" i="2"/>
  <c r="I31" i="10"/>
  <c r="I14"/>
  <c r="K29" i="9"/>
  <c r="I31"/>
  <c r="I14"/>
  <c r="K29" i="8"/>
  <c r="I31"/>
  <c r="I14"/>
  <c r="K29" i="7"/>
  <c r="I31"/>
  <c r="I14"/>
  <c r="I31" i="6"/>
  <c r="I14"/>
  <c r="K29"/>
  <c r="I31" i="5"/>
  <c r="I14"/>
  <c r="K29"/>
  <c r="K29" i="4"/>
  <c r="I31"/>
  <c r="I14"/>
  <c r="K29" i="3"/>
  <c r="I31"/>
  <c r="I14"/>
  <c r="F14" i="2"/>
  <c r="F31"/>
  <c r="F29" s="1"/>
  <c r="K29"/>
  <c r="L29" i="14" l="1"/>
  <c r="M16"/>
  <c r="J14"/>
  <c r="J31"/>
  <c r="J29" s="1"/>
  <c r="P14"/>
  <c r="P31"/>
  <c r="K29" i="12"/>
  <c r="B33" i="13"/>
  <c r="S34"/>
  <c r="P33"/>
  <c r="Q33" s="1"/>
  <c r="R33" s="1"/>
  <c r="L16" i="10"/>
  <c r="P16" s="1"/>
  <c r="K31" i="13"/>
  <c r="I16"/>
  <c r="I31" s="1"/>
  <c r="I29" s="1"/>
  <c r="L31" i="11"/>
  <c r="U31" s="1"/>
  <c r="L14"/>
  <c r="I29"/>
  <c r="J16" i="12"/>
  <c r="I29"/>
  <c r="L31"/>
  <c r="P16"/>
  <c r="L14"/>
  <c r="I14" i="2"/>
  <c r="J16" i="10"/>
  <c r="I29"/>
  <c r="L31" i="9"/>
  <c r="U31" s="1"/>
  <c r="L14"/>
  <c r="I29"/>
  <c r="L31" i="8"/>
  <c r="L14"/>
  <c r="I29"/>
  <c r="I29" i="7"/>
  <c r="L31"/>
  <c r="L14"/>
  <c r="I29" i="6"/>
  <c r="L31"/>
  <c r="L14"/>
  <c r="I29" i="5"/>
  <c r="L31"/>
  <c r="L14"/>
  <c r="L31" i="4"/>
  <c r="L14"/>
  <c r="I29"/>
  <c r="L31" i="3"/>
  <c r="L14"/>
  <c r="I29"/>
  <c r="I29" i="2"/>
  <c r="L31"/>
  <c r="L14"/>
  <c r="P29" i="14" l="1"/>
  <c r="Q16"/>
  <c r="M14"/>
  <c r="M31"/>
  <c r="L14" i="10"/>
  <c r="L31"/>
  <c r="L29" s="1"/>
  <c r="U29" s="1"/>
  <c r="K29" i="13"/>
  <c r="L16"/>
  <c r="I14"/>
  <c r="J16"/>
  <c r="J31" s="1"/>
  <c r="J29" s="1"/>
  <c r="L29" i="11"/>
  <c r="U29" s="1"/>
  <c r="P31"/>
  <c r="P14"/>
  <c r="J14"/>
  <c r="J31"/>
  <c r="J29" s="1"/>
  <c r="P31" i="12"/>
  <c r="P14"/>
  <c r="J14"/>
  <c r="J31"/>
  <c r="J29" s="1"/>
  <c r="L29"/>
  <c r="M16"/>
  <c r="J14" i="10"/>
  <c r="J31"/>
  <c r="J29" s="1"/>
  <c r="P31"/>
  <c r="P14"/>
  <c r="J14" i="9"/>
  <c r="J31"/>
  <c r="J29" s="1"/>
  <c r="L29"/>
  <c r="U29" s="1"/>
  <c r="P31"/>
  <c r="P14"/>
  <c r="L29" i="8"/>
  <c r="P31"/>
  <c r="P14"/>
  <c r="J14"/>
  <c r="J31"/>
  <c r="J29" s="1"/>
  <c r="P31" i="7"/>
  <c r="P14"/>
  <c r="J14"/>
  <c r="J31"/>
  <c r="J29" s="1"/>
  <c r="L29"/>
  <c r="P31" i="6"/>
  <c r="P14"/>
  <c r="J14"/>
  <c r="J31"/>
  <c r="J29" s="1"/>
  <c r="L29"/>
  <c r="P31" i="5"/>
  <c r="P14"/>
  <c r="J14"/>
  <c r="J31"/>
  <c r="J29" s="1"/>
  <c r="L29"/>
  <c r="L29" i="4"/>
  <c r="P31"/>
  <c r="P14"/>
  <c r="J14"/>
  <c r="J31"/>
  <c r="J29" s="1"/>
  <c r="J14" i="3"/>
  <c r="J31"/>
  <c r="J29" s="1"/>
  <c r="L29"/>
  <c r="P31"/>
  <c r="U31" s="1"/>
  <c r="P14"/>
  <c r="J14" i="2"/>
  <c r="J31"/>
  <c r="J29" s="1"/>
  <c r="P31"/>
  <c r="P14"/>
  <c r="L29"/>
  <c r="M29" i="14" l="1"/>
  <c r="N16"/>
  <c r="T16"/>
  <c r="Q14"/>
  <c r="Q31"/>
  <c r="M16" i="10"/>
  <c r="M14" s="1"/>
  <c r="L31" i="13"/>
  <c r="L14"/>
  <c r="O16"/>
  <c r="J14"/>
  <c r="M31" i="11"/>
  <c r="M14"/>
  <c r="P29"/>
  <c r="P29" i="12"/>
  <c r="Q16"/>
  <c r="M31"/>
  <c r="M14"/>
  <c r="P29" i="10"/>
  <c r="Q16"/>
  <c r="M31" i="9"/>
  <c r="M14"/>
  <c r="P29"/>
  <c r="M31" i="8"/>
  <c r="M14"/>
  <c r="P29"/>
  <c r="P29" i="7"/>
  <c r="M31"/>
  <c r="U31" s="1"/>
  <c r="M14"/>
  <c r="P29" i="6"/>
  <c r="M31"/>
  <c r="M14"/>
  <c r="P29" i="5"/>
  <c r="M31"/>
  <c r="M14"/>
  <c r="M31" i="4"/>
  <c r="M14"/>
  <c r="P29"/>
  <c r="M31" i="3"/>
  <c r="M14"/>
  <c r="P29"/>
  <c r="U29" s="1"/>
  <c r="M31" i="2"/>
  <c r="M14"/>
  <c r="P29"/>
  <c r="Q29" i="14" l="1"/>
  <c r="R16"/>
  <c r="T14"/>
  <c r="T31"/>
  <c r="T29" s="1"/>
  <c r="N14"/>
  <c r="N31"/>
  <c r="M31" i="10"/>
  <c r="M29" s="1"/>
  <c r="M16" i="13"/>
  <c r="L29"/>
  <c r="O14"/>
  <c r="O31"/>
  <c r="Q31" i="11"/>
  <c r="Q14"/>
  <c r="M29"/>
  <c r="Q31" i="12"/>
  <c r="T16"/>
  <c r="Q14"/>
  <c r="N16"/>
  <c r="M29"/>
  <c r="Q31" i="10"/>
  <c r="T16"/>
  <c r="Q14"/>
  <c r="Q31" i="9"/>
  <c r="Q14"/>
  <c r="M29"/>
  <c r="M29" i="8"/>
  <c r="Q31"/>
  <c r="Q14"/>
  <c r="Q31" i="7"/>
  <c r="Q14"/>
  <c r="M29"/>
  <c r="U29" s="1"/>
  <c r="Q31" i="6"/>
  <c r="Q14"/>
  <c r="M29"/>
  <c r="Q31" i="5"/>
  <c r="Q14"/>
  <c r="M29"/>
  <c r="M29" i="4"/>
  <c r="Q31"/>
  <c r="Q14"/>
  <c r="Q31" i="3"/>
  <c r="Q14"/>
  <c r="M29"/>
  <c r="Q31" i="2"/>
  <c r="Q14"/>
  <c r="M29"/>
  <c r="N29" i="14" l="1"/>
  <c r="O16"/>
  <c r="R14"/>
  <c r="R31"/>
  <c r="N16" i="10"/>
  <c r="N31" s="1"/>
  <c r="P16" i="13"/>
  <c r="O29"/>
  <c r="M14"/>
  <c r="M31"/>
  <c r="N14" i="11"/>
  <c r="N31"/>
  <c r="Q29"/>
  <c r="T31"/>
  <c r="T29" s="1"/>
  <c r="T14"/>
  <c r="N14" i="12"/>
  <c r="N31"/>
  <c r="R16"/>
  <c r="Q29"/>
  <c r="T31"/>
  <c r="T29" s="1"/>
  <c r="T14"/>
  <c r="R16" i="10"/>
  <c r="Q29"/>
  <c r="T31"/>
  <c r="T29" s="1"/>
  <c r="T14"/>
  <c r="N14" i="9"/>
  <c r="N31"/>
  <c r="Q29"/>
  <c r="T31"/>
  <c r="T29" s="1"/>
  <c r="T14"/>
  <c r="N14" i="8"/>
  <c r="N31"/>
  <c r="Q29"/>
  <c r="T31"/>
  <c r="T29" s="1"/>
  <c r="T14"/>
  <c r="N14" i="7"/>
  <c r="N31"/>
  <c r="Q29"/>
  <c r="T31"/>
  <c r="T29" s="1"/>
  <c r="T14"/>
  <c r="T31" i="6"/>
  <c r="T29" s="1"/>
  <c r="T14"/>
  <c r="Q29"/>
  <c r="N14"/>
  <c r="N31"/>
  <c r="N14" i="5"/>
  <c r="N31"/>
  <c r="Q29"/>
  <c r="T31"/>
  <c r="T29" s="1"/>
  <c r="T14"/>
  <c r="N14" i="4"/>
  <c r="N31"/>
  <c r="T31"/>
  <c r="T29" s="1"/>
  <c r="T14"/>
  <c r="Q29"/>
  <c r="N14" i="3"/>
  <c r="N31"/>
  <c r="Q29"/>
  <c r="T31"/>
  <c r="T29" s="1"/>
  <c r="T14"/>
  <c r="N14" i="2"/>
  <c r="N31"/>
  <c r="Q29"/>
  <c r="T31"/>
  <c r="T29" s="1"/>
  <c r="T14"/>
  <c r="R29" i="14" l="1"/>
  <c r="S16"/>
  <c r="O31"/>
  <c r="O29" s="1"/>
  <c r="O14"/>
  <c r="N14" i="10"/>
  <c r="M29" i="13"/>
  <c r="N16"/>
  <c r="S16"/>
  <c r="P14"/>
  <c r="P31"/>
  <c r="N29" i="11"/>
  <c r="R14"/>
  <c r="R31"/>
  <c r="O16" i="12"/>
  <c r="N29"/>
  <c r="R14"/>
  <c r="R31"/>
  <c r="O16" i="10"/>
  <c r="N29"/>
  <c r="R14"/>
  <c r="R31"/>
  <c r="N29" i="9"/>
  <c r="R14"/>
  <c r="R31"/>
  <c r="N29" i="8"/>
  <c r="R14"/>
  <c r="R31"/>
  <c r="N29" i="7"/>
  <c r="R14"/>
  <c r="R31"/>
  <c r="N29" i="6"/>
  <c r="R14"/>
  <c r="R31"/>
  <c r="N29" i="5"/>
  <c r="R14"/>
  <c r="R31"/>
  <c r="R14" i="4"/>
  <c r="R31"/>
  <c r="N29"/>
  <c r="N29" i="3"/>
  <c r="R14"/>
  <c r="R31"/>
  <c r="N29" i="2"/>
  <c r="R14"/>
  <c r="R31"/>
  <c r="S31" i="14" l="1"/>
  <c r="S29" s="1"/>
  <c r="S14"/>
  <c r="Q16" i="13"/>
  <c r="P29"/>
  <c r="N31"/>
  <c r="N14"/>
  <c r="S14"/>
  <c r="S31"/>
  <c r="S29" s="1"/>
  <c r="R29" i="11"/>
  <c r="O31"/>
  <c r="O29" s="1"/>
  <c r="O14"/>
  <c r="S16" i="12"/>
  <c r="R29"/>
  <c r="O31"/>
  <c r="O29" s="1"/>
  <c r="O14"/>
  <c r="S16" i="10"/>
  <c r="R29"/>
  <c r="O31"/>
  <c r="O29" s="1"/>
  <c r="O14"/>
  <c r="R29" i="9"/>
  <c r="O31"/>
  <c r="O29" s="1"/>
  <c r="O14"/>
  <c r="R29" i="8"/>
  <c r="O31"/>
  <c r="O29" s="1"/>
  <c r="O14"/>
  <c r="O31" i="7"/>
  <c r="O29" s="1"/>
  <c r="O14"/>
  <c r="R29"/>
  <c r="R29" i="6"/>
  <c r="O31"/>
  <c r="O29" s="1"/>
  <c r="O14"/>
  <c r="O31" i="5"/>
  <c r="O29" s="1"/>
  <c r="O14"/>
  <c r="R29"/>
  <c r="R29" i="4"/>
  <c r="O31"/>
  <c r="O29" s="1"/>
  <c r="O14"/>
  <c r="R29" i="3"/>
  <c r="O31"/>
  <c r="O29" s="1"/>
  <c r="O14"/>
  <c r="R29" i="2"/>
  <c r="O31"/>
  <c r="O29" s="1"/>
  <c r="O14"/>
  <c r="Q14" i="13" l="1"/>
  <c r="Q31"/>
  <c r="N29"/>
  <c r="S31" i="11"/>
  <c r="S29" s="1"/>
  <c r="S14"/>
  <c r="S31" i="12"/>
  <c r="S29" s="1"/>
  <c r="S14"/>
  <c r="S31" i="10"/>
  <c r="S29" s="1"/>
  <c r="S14"/>
  <c r="S31" i="9"/>
  <c r="S29" s="1"/>
  <c r="S14"/>
  <c r="S31" i="8"/>
  <c r="S29" s="1"/>
  <c r="S14"/>
  <c r="S31" i="7"/>
  <c r="S29" s="1"/>
  <c r="S14"/>
  <c r="S31" i="6"/>
  <c r="S29" s="1"/>
  <c r="S14"/>
  <c r="S31" i="5"/>
  <c r="S29" s="1"/>
  <c r="S14"/>
  <c r="S31" i="4"/>
  <c r="S29" s="1"/>
  <c r="S14"/>
  <c r="S31" i="3"/>
  <c r="S29" s="1"/>
  <c r="S14"/>
  <c r="S31" i="2"/>
  <c r="S29" s="1"/>
  <c r="S14"/>
  <c r="Q29" i="13" l="1"/>
  <c r="R16"/>
  <c r="R31" s="1"/>
  <c r="R14" l="1"/>
  <c r="R29"/>
  <c r="D34" i="1" l="1"/>
  <c r="D14"/>
  <c r="D32"/>
  <c r="D31"/>
  <c r="D29" l="1"/>
  <c r="E14"/>
  <c r="S34"/>
  <c r="E32"/>
  <c r="F32" s="1"/>
  <c r="R34"/>
  <c r="M34"/>
  <c r="L34"/>
  <c r="J34"/>
  <c r="I34"/>
  <c r="H34"/>
  <c r="F34"/>
  <c r="E34"/>
  <c r="G14"/>
  <c r="N34"/>
  <c r="Q34"/>
  <c r="O28"/>
  <c r="T27"/>
  <c r="P27"/>
  <c r="K27"/>
  <c r="G27"/>
  <c r="C27" s="1"/>
  <c r="D23"/>
  <c r="B23"/>
  <c r="T22"/>
  <c r="P22"/>
  <c r="K22"/>
  <c r="G22"/>
  <c r="C22" s="1"/>
  <c r="B18"/>
  <c r="C14"/>
  <c r="B28" l="1"/>
  <c r="E31"/>
  <c r="F31" s="1"/>
  <c r="F29" s="1"/>
  <c r="M23"/>
  <c r="P26"/>
  <c r="M18"/>
  <c r="G21"/>
  <c r="I23"/>
  <c r="S23"/>
  <c r="T26"/>
  <c r="R23"/>
  <c r="J23"/>
  <c r="K26"/>
  <c r="G26"/>
  <c r="S18"/>
  <c r="T21"/>
  <c r="Q18"/>
  <c r="J18"/>
  <c r="K21"/>
  <c r="I18"/>
  <c r="N18"/>
  <c r="P21"/>
  <c r="T25"/>
  <c r="Q23"/>
  <c r="N23"/>
  <c r="P25"/>
  <c r="L23"/>
  <c r="K25"/>
  <c r="H23"/>
  <c r="T20"/>
  <c r="R18"/>
  <c r="P20"/>
  <c r="K20"/>
  <c r="H18"/>
  <c r="F23"/>
  <c r="G25"/>
  <c r="E23"/>
  <c r="D18"/>
  <c r="D28" s="1"/>
  <c r="E29" l="1"/>
  <c r="F14"/>
  <c r="G32"/>
  <c r="R28"/>
  <c r="M28"/>
  <c r="S28"/>
  <c r="Q28"/>
  <c r="P18"/>
  <c r="U18" s="1"/>
  <c r="I28"/>
  <c r="K23"/>
  <c r="J28"/>
  <c r="C26"/>
  <c r="T18"/>
  <c r="C21"/>
  <c r="N28"/>
  <c r="C25"/>
  <c r="T23"/>
  <c r="P23"/>
  <c r="L28"/>
  <c r="H28"/>
  <c r="K18"/>
  <c r="G23"/>
  <c r="F18"/>
  <c r="F28" s="1"/>
  <c r="E18"/>
  <c r="E28" s="1"/>
  <c r="H32" l="1"/>
  <c r="I32" s="1"/>
  <c r="J32" s="1"/>
  <c r="K32" s="1"/>
  <c r="P32" s="1"/>
  <c r="T28"/>
  <c r="P28"/>
  <c r="K28"/>
  <c r="C23"/>
  <c r="G18"/>
  <c r="C18" s="1"/>
  <c r="G20"/>
  <c r="L32" l="1"/>
  <c r="M32" s="1"/>
  <c r="N32" s="1"/>
  <c r="O32" s="1"/>
  <c r="C20"/>
  <c r="G31"/>
  <c r="G28"/>
  <c r="C28"/>
  <c r="B33"/>
  <c r="G29" l="1"/>
  <c r="Q32"/>
  <c r="H14" l="1"/>
  <c r="K14"/>
  <c r="H31"/>
  <c r="H29" l="1"/>
  <c r="R32"/>
  <c r="I14" l="1"/>
  <c r="I31"/>
  <c r="K31"/>
  <c r="I29" l="1"/>
  <c r="K29"/>
  <c r="S32"/>
  <c r="J14" l="1"/>
  <c r="J31"/>
  <c r="J29" s="1"/>
  <c r="L31"/>
  <c r="L14"/>
  <c r="P14"/>
  <c r="T32"/>
  <c r="L29" l="1"/>
  <c r="M31" l="1"/>
  <c r="M14"/>
  <c r="M29" l="1"/>
  <c r="N31" l="1"/>
  <c r="N14"/>
  <c r="N29" l="1"/>
  <c r="O31" l="1"/>
  <c r="O14"/>
  <c r="P31" l="1"/>
  <c r="O29"/>
  <c r="P29" l="1"/>
  <c r="Q31" l="1"/>
  <c r="Q14"/>
  <c r="Q29" l="1"/>
  <c r="T31"/>
  <c r="T29" s="1"/>
  <c r="T14"/>
  <c r="R31" l="1"/>
  <c r="R14"/>
  <c r="R29" l="1"/>
  <c r="S31" l="1"/>
  <c r="S29" s="1"/>
  <c r="S14"/>
</calcChain>
</file>

<file path=xl/sharedStrings.xml><?xml version="1.0" encoding="utf-8"?>
<sst xmlns="http://schemas.openxmlformats.org/spreadsheetml/2006/main" count="810" uniqueCount="60">
  <si>
    <t>Приложение № 1</t>
  </si>
  <si>
    <t>к Порядку составления и ведения кассового плана исполнения бюджета ЗАТО г.Радужный Владимирской области</t>
  </si>
  <si>
    <t>Кассовый план исполнения бюджета ЗАТО г.Радужный Владимирской области на 2020 год</t>
  </si>
  <si>
    <t>Финансовое управление администрации ЗАТО г.Радужный Владимирской области</t>
  </si>
  <si>
    <t>Единица измерения: тыс.руб.</t>
  </si>
  <si>
    <t>Наименование показателя планирования</t>
  </si>
  <si>
    <t>Решение Совета народных депутатов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</si>
  <si>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</si>
  <si>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</si>
  <si>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</si>
  <si>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</si>
  <si>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</si>
  <si>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</si>
  <si>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</si>
  <si>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</si>
  <si>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</si>
  <si>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</si>
  <si>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</si>
  <si>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</si>
  <si>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</si>
  <si>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</si>
  <si>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</si>
  <si>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</si>
  <si>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</si>
  <si>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</si>
  <si>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</si>
  <si>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</si>
  <si>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</si>
  <si>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</si>
  <si>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ОСТАТОК СТРЕДСТВ НА НАЧАЛО ПЕРИОДА - всего</t>
  </si>
  <si>
    <t xml:space="preserve"> в том числе:</t>
  </si>
  <si>
    <t>остаток нецелевых средств</t>
  </si>
  <si>
    <t>остаток целевых средств</t>
  </si>
  <si>
    <t>КАССОВЫЕ ПОСТУПЛЕНИЯ ПО ДОХОДАМ - всего</t>
  </si>
  <si>
    <t>собственные доходы бюджета города</t>
  </si>
  <si>
    <t>целевые межбюджетные трансферты</t>
  </si>
  <si>
    <t>поступления по источникам финансирования дефицита бюджета города</t>
  </si>
  <si>
    <t>КАССОВЫЕ ВЫПЛАТЫ ПО РАСХОДАМ - всего</t>
  </si>
  <si>
    <t>расходы за счет средств бюджета города</t>
  </si>
  <si>
    <t>расходы за счет целевых межбюджетных трансфертов</t>
  </si>
  <si>
    <t>выплаты по источникам финансирования дефицита бюджета города</t>
  </si>
  <si>
    <t>САЛЬДО ПОСТУПЛЕНИЙ (+)/ВЫБЫТИЙ (-) СРЕДСТВ</t>
  </si>
  <si>
    <t>ОСТАТОК СТРЕДСТВ НА КОНЕЦ ПЕРИОДА - всего</t>
  </si>
  <si>
    <t>Заместитель главы администрации города по финанасам и экономике,</t>
  </si>
  <si>
    <t>начальник финансового управления</t>
  </si>
  <si>
    <t>_______________________</t>
  </si>
  <si>
    <t>О.М.Горшкова</t>
  </si>
  <si>
    <t>Исполнитель</t>
  </si>
  <si>
    <t xml:space="preserve">гл.спец.по доходам и экономическому </t>
  </si>
  <si>
    <t>А.С.Симонова</t>
  </si>
  <si>
    <t>анализу</t>
  </si>
  <si>
    <t>Гл.специалист по доходам и экономическому анализу</t>
  </si>
  <si>
    <t>(по состоянию на "01"июля 2020г.)</t>
  </si>
  <si>
    <t>(по состоянию на "01"августа 2020г.)</t>
  </si>
  <si>
    <t>(по состоянию на "01" августа 2020г.)</t>
  </si>
  <si>
    <t xml:space="preserve">Заместитель главы администрации города по финанасам и экономике, начальник финансового управления  
</t>
  </si>
  <si>
    <t>(по состоянию на "01"сентября 2020г.)</t>
  </si>
  <si>
    <t>(по состоянию на "01" сентябрь 2020г.)</t>
  </si>
  <si>
    <t>(по состоянию на "01" октября 2020г.)</t>
  </si>
  <si>
    <t>"05" октября 2020 г.</t>
  </si>
</sst>
</file>

<file path=xl/styles.xml><?xml version="1.0" encoding="utf-8"?>
<styleSheet xmlns="http://schemas.openxmlformats.org/spreadsheetml/2006/main">
  <numFmts count="4">
    <numFmt numFmtId="42" formatCode="_-* #,##0\ &quot;₽&quot;_-;\-* #,##0\ &quot;₽&quot;_-;_-* &quot;-&quot;\ &quot;₽&quot;_-;_-@_-"/>
    <numFmt numFmtId="41" formatCode="_-* #,##0\ _₽_-;\-* #,##0\ _₽_-;_-* &quot;-&quot;\ _₽_-;_-@_-"/>
    <numFmt numFmtId="164" formatCode="_-* #,##0&quot;р.&quot;_-;\-* #,##0&quot;р.&quot;_-;_-* &quot;-р.&quot;_-;_-@_-"/>
    <numFmt numFmtId="165" formatCode="#,##0.0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b/>
      <sz val="15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</borders>
  <cellStyleXfs count="7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6" fillId="0" borderId="2" applyNumberFormat="0" applyFill="0" applyAlignment="0" applyProtection="0"/>
    <xf numFmtId="0" fontId="7" fillId="0" borderId="0" applyNumberForma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vertical="top" wrapText="1"/>
    </xf>
    <xf numFmtId="0" fontId="2" fillId="0" borderId="0" xfId="4" applyFont="1"/>
    <xf numFmtId="0" fontId="5" fillId="0" borderId="1" xfId="0" applyFont="1" applyFill="1" applyBorder="1" applyAlignment="1">
      <alignment horizontal="center" vertical="center" wrapText="1"/>
    </xf>
    <xf numFmtId="0" fontId="5" fillId="0" borderId="1" xfId="5" applyNumberFormat="1" applyFont="1" applyFill="1" applyBorder="1" applyAlignment="1" applyProtection="1">
      <alignment horizontal="center" vertical="center" wrapText="1"/>
    </xf>
    <xf numFmtId="0" fontId="5" fillId="0" borderId="1" xfId="6" applyNumberFormat="1" applyFont="1" applyFill="1" applyBorder="1" applyAlignment="1" applyProtection="1">
      <alignment horizontal="center" vertical="top" wrapText="1"/>
    </xf>
    <xf numFmtId="0" fontId="5" fillId="2" borderId="1" xfId="6" applyNumberFormat="1" applyFont="1" applyFill="1" applyBorder="1" applyAlignment="1" applyProtection="1">
      <alignment horizontal="center" vertical="top" wrapText="1"/>
    </xf>
    <xf numFmtId="0" fontId="5" fillId="0" borderId="1" xfId="3" applyNumberFormat="1" applyFont="1" applyFill="1" applyBorder="1" applyAlignment="1" applyProtection="1">
      <alignment horizontal="left" vertical="top" wrapText="1"/>
    </xf>
    <xf numFmtId="165" fontId="3" fillId="0" borderId="1" xfId="2" applyNumberFormat="1" applyFont="1" applyFill="1" applyBorder="1" applyAlignment="1" applyProtection="1">
      <alignment horizontal="right" vertical="top" wrapText="1"/>
    </xf>
    <xf numFmtId="165" fontId="3" fillId="0" borderId="1" xfId="1" applyNumberFormat="1" applyFont="1" applyFill="1" applyBorder="1" applyAlignment="1" applyProtection="1">
      <alignment horizontal="right" vertical="top" wrapText="1"/>
    </xf>
    <xf numFmtId="165" fontId="3" fillId="0" borderId="1" xfId="0" applyNumberFormat="1" applyFont="1" applyFill="1" applyBorder="1" applyAlignment="1">
      <alignment vertical="top" wrapText="1"/>
    </xf>
    <xf numFmtId="0" fontId="8" fillId="0" borderId="1" xfId="3" applyNumberFormat="1" applyFont="1" applyFill="1" applyBorder="1" applyAlignment="1" applyProtection="1">
      <alignment horizontal="left" vertical="top" wrapText="1"/>
    </xf>
    <xf numFmtId="165" fontId="2" fillId="0" borderId="1" xfId="2" applyNumberFormat="1" applyFont="1" applyFill="1" applyBorder="1" applyAlignment="1" applyProtection="1">
      <alignment horizontal="right" vertical="top" wrapText="1"/>
    </xf>
    <xf numFmtId="165" fontId="2" fillId="0" borderId="1" xfId="1" applyNumberFormat="1" applyFont="1" applyFill="1" applyBorder="1" applyAlignment="1" applyProtection="1">
      <alignment horizontal="right" vertical="top" wrapText="1"/>
    </xf>
    <xf numFmtId="164" fontId="8" fillId="2" borderId="1" xfId="2" applyNumberFormat="1" applyFont="1" applyFill="1" applyBorder="1" applyAlignment="1" applyProtection="1">
      <alignment horizontal="left" vertical="top" wrapText="1"/>
    </xf>
    <xf numFmtId="165" fontId="2" fillId="3" borderId="1" xfId="1" applyNumberFormat="1" applyFont="1" applyFill="1" applyBorder="1" applyAlignment="1" applyProtection="1">
      <alignment horizontal="right" vertical="top" wrapText="1"/>
    </xf>
    <xf numFmtId="164" fontId="8" fillId="0" borderId="1" xfId="2" applyNumberFormat="1" applyFont="1" applyFill="1" applyBorder="1" applyAlignment="1" applyProtection="1">
      <alignment horizontal="left" vertical="top" wrapText="1"/>
    </xf>
    <xf numFmtId="165" fontId="2" fillId="0" borderId="1" xfId="0" applyNumberFormat="1" applyFont="1" applyBorder="1" applyAlignment="1">
      <alignment vertical="top"/>
    </xf>
    <xf numFmtId="164" fontId="5" fillId="0" borderId="1" xfId="2" applyNumberFormat="1" applyFont="1" applyFill="1" applyBorder="1" applyAlignment="1" applyProtection="1">
      <alignment horizontal="left" vertical="top" wrapText="1"/>
    </xf>
    <xf numFmtId="165" fontId="3" fillId="3" borderId="1" xfId="1" applyNumberFormat="1" applyFont="1" applyFill="1" applyBorder="1" applyAlignment="1" applyProtection="1">
      <alignment horizontal="right" vertical="top" wrapText="1"/>
    </xf>
    <xf numFmtId="165" fontId="2" fillId="2" borderId="1" xfId="1" applyNumberFormat="1" applyFont="1" applyFill="1" applyBorder="1" applyAlignment="1" applyProtection="1">
      <alignment horizontal="right" vertical="top" wrapText="1"/>
    </xf>
    <xf numFmtId="165" fontId="2" fillId="0" borderId="0" xfId="0" applyNumberFormat="1" applyFont="1"/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3" fillId="4" borderId="0" xfId="0" applyFont="1" applyFill="1"/>
    <xf numFmtId="0" fontId="3" fillId="4" borderId="0" xfId="0" applyFont="1" applyFill="1" applyAlignment="1">
      <alignment horizontal="center" vertical="top" wrapText="1"/>
    </xf>
    <xf numFmtId="0" fontId="3" fillId="4" borderId="0" xfId="0" applyFont="1" applyFill="1" applyAlignment="1">
      <alignment vertical="top" wrapText="1"/>
    </xf>
    <xf numFmtId="0" fontId="5" fillId="4" borderId="1" xfId="6" applyNumberFormat="1" applyFont="1" applyFill="1" applyBorder="1" applyAlignment="1" applyProtection="1">
      <alignment horizontal="center" vertical="top" wrapText="1"/>
    </xf>
    <xf numFmtId="165" fontId="3" fillId="4" borderId="1" xfId="1" applyNumberFormat="1" applyFont="1" applyFill="1" applyBorder="1" applyAlignment="1" applyProtection="1">
      <alignment horizontal="right" vertical="top" wrapText="1"/>
    </xf>
    <xf numFmtId="165" fontId="3" fillId="4" borderId="1" xfId="2" applyNumberFormat="1" applyFont="1" applyFill="1" applyBorder="1" applyAlignment="1" applyProtection="1">
      <alignment horizontal="right" vertical="top" wrapText="1"/>
    </xf>
    <xf numFmtId="165" fontId="3" fillId="4" borderId="0" xfId="0" applyNumberFormat="1" applyFont="1" applyFill="1"/>
    <xf numFmtId="0" fontId="3" fillId="4" borderId="0" xfId="0" applyFont="1" applyFill="1" applyBorder="1" applyAlignment="1">
      <alignment wrapText="1"/>
    </xf>
    <xf numFmtId="0" fontId="3" fillId="4" borderId="0" xfId="0" applyFont="1" applyFill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2" fillId="0" borderId="0" xfId="0" applyFont="1" applyAlignment="1">
      <alignment wrapText="1"/>
    </xf>
    <xf numFmtId="165" fontId="2" fillId="0" borderId="0" xfId="0" applyNumberFormat="1" applyFont="1" applyFill="1" applyAlignment="1">
      <alignment vertical="top" wrapText="1"/>
    </xf>
    <xf numFmtId="0" fontId="2" fillId="0" borderId="0" xfId="4" applyFont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0" fontId="5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</cellXfs>
  <cellStyles count="7">
    <cellStyle name="Excel_BuiltIn_Заголовок 1" xfId="5"/>
    <cellStyle name="Excel_BuiltIn_Название" xfId="6"/>
    <cellStyle name="Денежный [0]" xfId="2" builtinId="7"/>
    <cellStyle name="Обычный" xfId="0" builtinId="0"/>
    <cellStyle name="Обычный_Лист1" xfId="4"/>
    <cellStyle name="Процентный" xfId="3" builtinId="5"/>
    <cellStyle name="Финансовый [0]" xfId="1" builtin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"/>
  <sheetViews>
    <sheetView zoomScale="80" zoomScaleNormal="80" workbookViewId="0">
      <selection activeCell="C18" sqref="C18"/>
    </sheetView>
  </sheetViews>
  <sheetFormatPr defaultColWidth="9.109375" defaultRowHeight="13.2"/>
  <cols>
    <col min="1" max="1" width="26.88671875" style="1" customWidth="1"/>
    <col min="2" max="2" width="10.44140625" style="1" customWidth="1"/>
    <col min="3" max="3" width="10" style="1" customWidth="1"/>
    <col min="4" max="6" width="9.109375" style="1" customWidth="1"/>
    <col min="7" max="7" width="9.88671875" style="1" customWidth="1"/>
    <col min="8" max="8" width="11" style="1" customWidth="1"/>
    <col min="9" max="9" width="10.88671875" style="1" customWidth="1"/>
    <col min="10" max="10" width="10.77734375" style="1" customWidth="1"/>
    <col min="11" max="11" width="10" style="1" customWidth="1"/>
    <col min="12" max="12" width="10.77734375" style="1" customWidth="1"/>
    <col min="13" max="13" width="11" style="1" customWidth="1"/>
    <col min="14" max="14" width="10.33203125" style="1" customWidth="1"/>
    <col min="15" max="15" width="0" style="1" hidden="1" customWidth="1"/>
    <col min="16" max="16" width="10.5546875" style="1" customWidth="1"/>
    <col min="17" max="17" width="10.109375" style="1" customWidth="1"/>
    <col min="18" max="18" width="11.109375" style="1" customWidth="1"/>
    <col min="19" max="19" width="10" style="1" customWidth="1"/>
    <col min="20" max="20" width="9.44140625" style="1" customWidth="1"/>
    <col min="21" max="21" width="11.6640625" style="1" customWidth="1"/>
    <col min="22" max="256" width="9.109375" style="1"/>
    <col min="257" max="257" width="26.88671875" style="1" customWidth="1"/>
    <col min="258" max="258" width="10.44140625" style="1" customWidth="1"/>
    <col min="259" max="259" width="8.88671875" style="1" customWidth="1"/>
    <col min="260" max="262" width="9.109375" style="1" customWidth="1"/>
    <col min="263" max="263" width="8.44140625" style="1" customWidth="1"/>
    <col min="264" max="266" width="9.109375" style="1" customWidth="1"/>
    <col min="267" max="267" width="8.44140625" style="1" customWidth="1"/>
    <col min="268" max="270" width="9.109375" style="1" customWidth="1"/>
    <col min="271" max="271" width="0" style="1" hidden="1" customWidth="1"/>
    <col min="272" max="272" width="8.44140625" style="1" customWidth="1"/>
    <col min="273" max="275" width="9.109375" style="1" customWidth="1"/>
    <col min="276" max="276" width="8.5546875" style="1" customWidth="1"/>
    <col min="277" max="277" width="11.6640625" style="1" customWidth="1"/>
    <col min="278" max="512" width="9.109375" style="1"/>
    <col min="513" max="513" width="26.88671875" style="1" customWidth="1"/>
    <col min="514" max="514" width="10.44140625" style="1" customWidth="1"/>
    <col min="515" max="515" width="8.88671875" style="1" customWidth="1"/>
    <col min="516" max="518" width="9.109375" style="1" customWidth="1"/>
    <col min="519" max="519" width="8.44140625" style="1" customWidth="1"/>
    <col min="520" max="522" width="9.109375" style="1" customWidth="1"/>
    <col min="523" max="523" width="8.44140625" style="1" customWidth="1"/>
    <col min="524" max="526" width="9.109375" style="1" customWidth="1"/>
    <col min="527" max="527" width="0" style="1" hidden="1" customWidth="1"/>
    <col min="528" max="528" width="8.44140625" style="1" customWidth="1"/>
    <col min="529" max="531" width="9.109375" style="1" customWidth="1"/>
    <col min="532" max="532" width="8.5546875" style="1" customWidth="1"/>
    <col min="533" max="533" width="11.6640625" style="1" customWidth="1"/>
    <col min="534" max="768" width="9.109375" style="1"/>
    <col min="769" max="769" width="26.88671875" style="1" customWidth="1"/>
    <col min="770" max="770" width="10.44140625" style="1" customWidth="1"/>
    <col min="771" max="771" width="8.88671875" style="1" customWidth="1"/>
    <col min="772" max="774" width="9.109375" style="1" customWidth="1"/>
    <col min="775" max="775" width="8.44140625" style="1" customWidth="1"/>
    <col min="776" max="778" width="9.109375" style="1" customWidth="1"/>
    <col min="779" max="779" width="8.44140625" style="1" customWidth="1"/>
    <col min="780" max="782" width="9.109375" style="1" customWidth="1"/>
    <col min="783" max="783" width="0" style="1" hidden="1" customWidth="1"/>
    <col min="784" max="784" width="8.44140625" style="1" customWidth="1"/>
    <col min="785" max="787" width="9.109375" style="1" customWidth="1"/>
    <col min="788" max="788" width="8.5546875" style="1" customWidth="1"/>
    <col min="789" max="789" width="11.6640625" style="1" customWidth="1"/>
    <col min="790" max="1024" width="9.109375" style="1"/>
    <col min="1025" max="1025" width="26.88671875" style="1" customWidth="1"/>
    <col min="1026" max="1026" width="10.44140625" style="1" customWidth="1"/>
    <col min="1027" max="1027" width="8.88671875" style="1" customWidth="1"/>
    <col min="1028" max="1030" width="9.109375" style="1" customWidth="1"/>
    <col min="1031" max="1031" width="8.44140625" style="1" customWidth="1"/>
    <col min="1032" max="1034" width="9.109375" style="1" customWidth="1"/>
    <col min="1035" max="1035" width="8.44140625" style="1" customWidth="1"/>
    <col min="1036" max="1038" width="9.109375" style="1" customWidth="1"/>
    <col min="1039" max="1039" width="0" style="1" hidden="1" customWidth="1"/>
    <col min="1040" max="1040" width="8.44140625" style="1" customWidth="1"/>
    <col min="1041" max="1043" width="9.109375" style="1" customWidth="1"/>
    <col min="1044" max="1044" width="8.5546875" style="1" customWidth="1"/>
    <col min="1045" max="1045" width="11.6640625" style="1" customWidth="1"/>
    <col min="1046" max="1280" width="9.109375" style="1"/>
    <col min="1281" max="1281" width="26.88671875" style="1" customWidth="1"/>
    <col min="1282" max="1282" width="10.44140625" style="1" customWidth="1"/>
    <col min="1283" max="1283" width="8.88671875" style="1" customWidth="1"/>
    <col min="1284" max="1286" width="9.109375" style="1" customWidth="1"/>
    <col min="1287" max="1287" width="8.44140625" style="1" customWidth="1"/>
    <col min="1288" max="1290" width="9.109375" style="1" customWidth="1"/>
    <col min="1291" max="1291" width="8.44140625" style="1" customWidth="1"/>
    <col min="1292" max="1294" width="9.109375" style="1" customWidth="1"/>
    <col min="1295" max="1295" width="0" style="1" hidden="1" customWidth="1"/>
    <col min="1296" max="1296" width="8.44140625" style="1" customWidth="1"/>
    <col min="1297" max="1299" width="9.109375" style="1" customWidth="1"/>
    <col min="1300" max="1300" width="8.5546875" style="1" customWidth="1"/>
    <col min="1301" max="1301" width="11.6640625" style="1" customWidth="1"/>
    <col min="1302" max="1536" width="9.109375" style="1"/>
    <col min="1537" max="1537" width="26.88671875" style="1" customWidth="1"/>
    <col min="1538" max="1538" width="10.44140625" style="1" customWidth="1"/>
    <col min="1539" max="1539" width="8.88671875" style="1" customWidth="1"/>
    <col min="1540" max="1542" width="9.109375" style="1" customWidth="1"/>
    <col min="1543" max="1543" width="8.44140625" style="1" customWidth="1"/>
    <col min="1544" max="1546" width="9.109375" style="1" customWidth="1"/>
    <col min="1547" max="1547" width="8.44140625" style="1" customWidth="1"/>
    <col min="1548" max="1550" width="9.109375" style="1" customWidth="1"/>
    <col min="1551" max="1551" width="0" style="1" hidden="1" customWidth="1"/>
    <col min="1552" max="1552" width="8.44140625" style="1" customWidth="1"/>
    <col min="1553" max="1555" width="9.109375" style="1" customWidth="1"/>
    <col min="1556" max="1556" width="8.5546875" style="1" customWidth="1"/>
    <col min="1557" max="1557" width="11.6640625" style="1" customWidth="1"/>
    <col min="1558" max="1792" width="9.109375" style="1"/>
    <col min="1793" max="1793" width="26.88671875" style="1" customWidth="1"/>
    <col min="1794" max="1794" width="10.44140625" style="1" customWidth="1"/>
    <col min="1795" max="1795" width="8.88671875" style="1" customWidth="1"/>
    <col min="1796" max="1798" width="9.109375" style="1" customWidth="1"/>
    <col min="1799" max="1799" width="8.44140625" style="1" customWidth="1"/>
    <col min="1800" max="1802" width="9.109375" style="1" customWidth="1"/>
    <col min="1803" max="1803" width="8.44140625" style="1" customWidth="1"/>
    <col min="1804" max="1806" width="9.109375" style="1" customWidth="1"/>
    <col min="1807" max="1807" width="0" style="1" hidden="1" customWidth="1"/>
    <col min="1808" max="1808" width="8.44140625" style="1" customWidth="1"/>
    <col min="1809" max="1811" width="9.109375" style="1" customWidth="1"/>
    <col min="1812" max="1812" width="8.5546875" style="1" customWidth="1"/>
    <col min="1813" max="1813" width="11.6640625" style="1" customWidth="1"/>
    <col min="1814" max="2048" width="9.109375" style="1"/>
    <col min="2049" max="2049" width="26.88671875" style="1" customWidth="1"/>
    <col min="2050" max="2050" width="10.44140625" style="1" customWidth="1"/>
    <col min="2051" max="2051" width="8.88671875" style="1" customWidth="1"/>
    <col min="2052" max="2054" width="9.109375" style="1" customWidth="1"/>
    <col min="2055" max="2055" width="8.44140625" style="1" customWidth="1"/>
    <col min="2056" max="2058" width="9.109375" style="1" customWidth="1"/>
    <col min="2059" max="2059" width="8.44140625" style="1" customWidth="1"/>
    <col min="2060" max="2062" width="9.109375" style="1" customWidth="1"/>
    <col min="2063" max="2063" width="0" style="1" hidden="1" customWidth="1"/>
    <col min="2064" max="2064" width="8.44140625" style="1" customWidth="1"/>
    <col min="2065" max="2067" width="9.109375" style="1" customWidth="1"/>
    <col min="2068" max="2068" width="8.5546875" style="1" customWidth="1"/>
    <col min="2069" max="2069" width="11.6640625" style="1" customWidth="1"/>
    <col min="2070" max="2304" width="9.109375" style="1"/>
    <col min="2305" max="2305" width="26.88671875" style="1" customWidth="1"/>
    <col min="2306" max="2306" width="10.44140625" style="1" customWidth="1"/>
    <col min="2307" max="2307" width="8.88671875" style="1" customWidth="1"/>
    <col min="2308" max="2310" width="9.109375" style="1" customWidth="1"/>
    <col min="2311" max="2311" width="8.44140625" style="1" customWidth="1"/>
    <col min="2312" max="2314" width="9.109375" style="1" customWidth="1"/>
    <col min="2315" max="2315" width="8.44140625" style="1" customWidth="1"/>
    <col min="2316" max="2318" width="9.109375" style="1" customWidth="1"/>
    <col min="2319" max="2319" width="0" style="1" hidden="1" customWidth="1"/>
    <col min="2320" max="2320" width="8.44140625" style="1" customWidth="1"/>
    <col min="2321" max="2323" width="9.109375" style="1" customWidth="1"/>
    <col min="2324" max="2324" width="8.5546875" style="1" customWidth="1"/>
    <col min="2325" max="2325" width="11.6640625" style="1" customWidth="1"/>
    <col min="2326" max="2560" width="9.109375" style="1"/>
    <col min="2561" max="2561" width="26.88671875" style="1" customWidth="1"/>
    <col min="2562" max="2562" width="10.44140625" style="1" customWidth="1"/>
    <col min="2563" max="2563" width="8.88671875" style="1" customWidth="1"/>
    <col min="2564" max="2566" width="9.109375" style="1" customWidth="1"/>
    <col min="2567" max="2567" width="8.44140625" style="1" customWidth="1"/>
    <col min="2568" max="2570" width="9.109375" style="1" customWidth="1"/>
    <col min="2571" max="2571" width="8.44140625" style="1" customWidth="1"/>
    <col min="2572" max="2574" width="9.109375" style="1" customWidth="1"/>
    <col min="2575" max="2575" width="0" style="1" hidden="1" customWidth="1"/>
    <col min="2576" max="2576" width="8.44140625" style="1" customWidth="1"/>
    <col min="2577" max="2579" width="9.109375" style="1" customWidth="1"/>
    <col min="2580" max="2580" width="8.5546875" style="1" customWidth="1"/>
    <col min="2581" max="2581" width="11.6640625" style="1" customWidth="1"/>
    <col min="2582" max="2816" width="9.109375" style="1"/>
    <col min="2817" max="2817" width="26.88671875" style="1" customWidth="1"/>
    <col min="2818" max="2818" width="10.44140625" style="1" customWidth="1"/>
    <col min="2819" max="2819" width="8.88671875" style="1" customWidth="1"/>
    <col min="2820" max="2822" width="9.109375" style="1" customWidth="1"/>
    <col min="2823" max="2823" width="8.44140625" style="1" customWidth="1"/>
    <col min="2824" max="2826" width="9.109375" style="1" customWidth="1"/>
    <col min="2827" max="2827" width="8.44140625" style="1" customWidth="1"/>
    <col min="2828" max="2830" width="9.109375" style="1" customWidth="1"/>
    <col min="2831" max="2831" width="0" style="1" hidden="1" customWidth="1"/>
    <col min="2832" max="2832" width="8.44140625" style="1" customWidth="1"/>
    <col min="2833" max="2835" width="9.109375" style="1" customWidth="1"/>
    <col min="2836" max="2836" width="8.5546875" style="1" customWidth="1"/>
    <col min="2837" max="2837" width="11.6640625" style="1" customWidth="1"/>
    <col min="2838" max="3072" width="9.109375" style="1"/>
    <col min="3073" max="3073" width="26.88671875" style="1" customWidth="1"/>
    <col min="3074" max="3074" width="10.44140625" style="1" customWidth="1"/>
    <col min="3075" max="3075" width="8.88671875" style="1" customWidth="1"/>
    <col min="3076" max="3078" width="9.109375" style="1" customWidth="1"/>
    <col min="3079" max="3079" width="8.44140625" style="1" customWidth="1"/>
    <col min="3080" max="3082" width="9.109375" style="1" customWidth="1"/>
    <col min="3083" max="3083" width="8.44140625" style="1" customWidth="1"/>
    <col min="3084" max="3086" width="9.109375" style="1" customWidth="1"/>
    <col min="3087" max="3087" width="0" style="1" hidden="1" customWidth="1"/>
    <col min="3088" max="3088" width="8.44140625" style="1" customWidth="1"/>
    <col min="3089" max="3091" width="9.109375" style="1" customWidth="1"/>
    <col min="3092" max="3092" width="8.5546875" style="1" customWidth="1"/>
    <col min="3093" max="3093" width="11.6640625" style="1" customWidth="1"/>
    <col min="3094" max="3328" width="9.109375" style="1"/>
    <col min="3329" max="3329" width="26.88671875" style="1" customWidth="1"/>
    <col min="3330" max="3330" width="10.44140625" style="1" customWidth="1"/>
    <col min="3331" max="3331" width="8.88671875" style="1" customWidth="1"/>
    <col min="3332" max="3334" width="9.109375" style="1" customWidth="1"/>
    <col min="3335" max="3335" width="8.44140625" style="1" customWidth="1"/>
    <col min="3336" max="3338" width="9.109375" style="1" customWidth="1"/>
    <col min="3339" max="3339" width="8.44140625" style="1" customWidth="1"/>
    <col min="3340" max="3342" width="9.109375" style="1" customWidth="1"/>
    <col min="3343" max="3343" width="0" style="1" hidden="1" customWidth="1"/>
    <col min="3344" max="3344" width="8.44140625" style="1" customWidth="1"/>
    <col min="3345" max="3347" width="9.109375" style="1" customWidth="1"/>
    <col min="3348" max="3348" width="8.5546875" style="1" customWidth="1"/>
    <col min="3349" max="3349" width="11.6640625" style="1" customWidth="1"/>
    <col min="3350" max="3584" width="9.109375" style="1"/>
    <col min="3585" max="3585" width="26.88671875" style="1" customWidth="1"/>
    <col min="3586" max="3586" width="10.44140625" style="1" customWidth="1"/>
    <col min="3587" max="3587" width="8.88671875" style="1" customWidth="1"/>
    <col min="3588" max="3590" width="9.109375" style="1" customWidth="1"/>
    <col min="3591" max="3591" width="8.44140625" style="1" customWidth="1"/>
    <col min="3592" max="3594" width="9.109375" style="1" customWidth="1"/>
    <col min="3595" max="3595" width="8.44140625" style="1" customWidth="1"/>
    <col min="3596" max="3598" width="9.109375" style="1" customWidth="1"/>
    <col min="3599" max="3599" width="0" style="1" hidden="1" customWidth="1"/>
    <col min="3600" max="3600" width="8.44140625" style="1" customWidth="1"/>
    <col min="3601" max="3603" width="9.109375" style="1" customWidth="1"/>
    <col min="3604" max="3604" width="8.5546875" style="1" customWidth="1"/>
    <col min="3605" max="3605" width="11.6640625" style="1" customWidth="1"/>
    <col min="3606" max="3840" width="9.109375" style="1"/>
    <col min="3841" max="3841" width="26.88671875" style="1" customWidth="1"/>
    <col min="3842" max="3842" width="10.44140625" style="1" customWidth="1"/>
    <col min="3843" max="3843" width="8.88671875" style="1" customWidth="1"/>
    <col min="3844" max="3846" width="9.109375" style="1" customWidth="1"/>
    <col min="3847" max="3847" width="8.44140625" style="1" customWidth="1"/>
    <col min="3848" max="3850" width="9.109375" style="1" customWidth="1"/>
    <col min="3851" max="3851" width="8.44140625" style="1" customWidth="1"/>
    <col min="3852" max="3854" width="9.109375" style="1" customWidth="1"/>
    <col min="3855" max="3855" width="0" style="1" hidden="1" customWidth="1"/>
    <col min="3856" max="3856" width="8.44140625" style="1" customWidth="1"/>
    <col min="3857" max="3859" width="9.109375" style="1" customWidth="1"/>
    <col min="3860" max="3860" width="8.5546875" style="1" customWidth="1"/>
    <col min="3861" max="3861" width="11.6640625" style="1" customWidth="1"/>
    <col min="3862" max="4096" width="9.109375" style="1"/>
    <col min="4097" max="4097" width="26.88671875" style="1" customWidth="1"/>
    <col min="4098" max="4098" width="10.44140625" style="1" customWidth="1"/>
    <col min="4099" max="4099" width="8.88671875" style="1" customWidth="1"/>
    <col min="4100" max="4102" width="9.109375" style="1" customWidth="1"/>
    <col min="4103" max="4103" width="8.44140625" style="1" customWidth="1"/>
    <col min="4104" max="4106" width="9.109375" style="1" customWidth="1"/>
    <col min="4107" max="4107" width="8.44140625" style="1" customWidth="1"/>
    <col min="4108" max="4110" width="9.109375" style="1" customWidth="1"/>
    <col min="4111" max="4111" width="0" style="1" hidden="1" customWidth="1"/>
    <col min="4112" max="4112" width="8.44140625" style="1" customWidth="1"/>
    <col min="4113" max="4115" width="9.109375" style="1" customWidth="1"/>
    <col min="4116" max="4116" width="8.5546875" style="1" customWidth="1"/>
    <col min="4117" max="4117" width="11.6640625" style="1" customWidth="1"/>
    <col min="4118" max="4352" width="9.109375" style="1"/>
    <col min="4353" max="4353" width="26.88671875" style="1" customWidth="1"/>
    <col min="4354" max="4354" width="10.44140625" style="1" customWidth="1"/>
    <col min="4355" max="4355" width="8.88671875" style="1" customWidth="1"/>
    <col min="4356" max="4358" width="9.109375" style="1" customWidth="1"/>
    <col min="4359" max="4359" width="8.44140625" style="1" customWidth="1"/>
    <col min="4360" max="4362" width="9.109375" style="1" customWidth="1"/>
    <col min="4363" max="4363" width="8.44140625" style="1" customWidth="1"/>
    <col min="4364" max="4366" width="9.109375" style="1" customWidth="1"/>
    <col min="4367" max="4367" width="0" style="1" hidden="1" customWidth="1"/>
    <col min="4368" max="4368" width="8.44140625" style="1" customWidth="1"/>
    <col min="4369" max="4371" width="9.109375" style="1" customWidth="1"/>
    <col min="4372" max="4372" width="8.5546875" style="1" customWidth="1"/>
    <col min="4373" max="4373" width="11.6640625" style="1" customWidth="1"/>
    <col min="4374" max="4608" width="9.109375" style="1"/>
    <col min="4609" max="4609" width="26.88671875" style="1" customWidth="1"/>
    <col min="4610" max="4610" width="10.44140625" style="1" customWidth="1"/>
    <col min="4611" max="4611" width="8.88671875" style="1" customWidth="1"/>
    <col min="4612" max="4614" width="9.109375" style="1" customWidth="1"/>
    <col min="4615" max="4615" width="8.44140625" style="1" customWidth="1"/>
    <col min="4616" max="4618" width="9.109375" style="1" customWidth="1"/>
    <col min="4619" max="4619" width="8.44140625" style="1" customWidth="1"/>
    <col min="4620" max="4622" width="9.109375" style="1" customWidth="1"/>
    <col min="4623" max="4623" width="0" style="1" hidden="1" customWidth="1"/>
    <col min="4624" max="4624" width="8.44140625" style="1" customWidth="1"/>
    <col min="4625" max="4627" width="9.109375" style="1" customWidth="1"/>
    <col min="4628" max="4628" width="8.5546875" style="1" customWidth="1"/>
    <col min="4629" max="4629" width="11.6640625" style="1" customWidth="1"/>
    <col min="4630" max="4864" width="9.109375" style="1"/>
    <col min="4865" max="4865" width="26.88671875" style="1" customWidth="1"/>
    <col min="4866" max="4866" width="10.44140625" style="1" customWidth="1"/>
    <col min="4867" max="4867" width="8.88671875" style="1" customWidth="1"/>
    <col min="4868" max="4870" width="9.109375" style="1" customWidth="1"/>
    <col min="4871" max="4871" width="8.44140625" style="1" customWidth="1"/>
    <col min="4872" max="4874" width="9.109375" style="1" customWidth="1"/>
    <col min="4875" max="4875" width="8.44140625" style="1" customWidth="1"/>
    <col min="4876" max="4878" width="9.109375" style="1" customWidth="1"/>
    <col min="4879" max="4879" width="0" style="1" hidden="1" customWidth="1"/>
    <col min="4880" max="4880" width="8.44140625" style="1" customWidth="1"/>
    <col min="4881" max="4883" width="9.109375" style="1" customWidth="1"/>
    <col min="4884" max="4884" width="8.5546875" style="1" customWidth="1"/>
    <col min="4885" max="4885" width="11.6640625" style="1" customWidth="1"/>
    <col min="4886" max="5120" width="9.109375" style="1"/>
    <col min="5121" max="5121" width="26.88671875" style="1" customWidth="1"/>
    <col min="5122" max="5122" width="10.44140625" style="1" customWidth="1"/>
    <col min="5123" max="5123" width="8.88671875" style="1" customWidth="1"/>
    <col min="5124" max="5126" width="9.109375" style="1" customWidth="1"/>
    <col min="5127" max="5127" width="8.44140625" style="1" customWidth="1"/>
    <col min="5128" max="5130" width="9.109375" style="1" customWidth="1"/>
    <col min="5131" max="5131" width="8.44140625" style="1" customWidth="1"/>
    <col min="5132" max="5134" width="9.109375" style="1" customWidth="1"/>
    <col min="5135" max="5135" width="0" style="1" hidden="1" customWidth="1"/>
    <col min="5136" max="5136" width="8.44140625" style="1" customWidth="1"/>
    <col min="5137" max="5139" width="9.109375" style="1" customWidth="1"/>
    <col min="5140" max="5140" width="8.5546875" style="1" customWidth="1"/>
    <col min="5141" max="5141" width="11.6640625" style="1" customWidth="1"/>
    <col min="5142" max="5376" width="9.109375" style="1"/>
    <col min="5377" max="5377" width="26.88671875" style="1" customWidth="1"/>
    <col min="5378" max="5378" width="10.44140625" style="1" customWidth="1"/>
    <col min="5379" max="5379" width="8.88671875" style="1" customWidth="1"/>
    <col min="5380" max="5382" width="9.109375" style="1" customWidth="1"/>
    <col min="5383" max="5383" width="8.44140625" style="1" customWidth="1"/>
    <col min="5384" max="5386" width="9.109375" style="1" customWidth="1"/>
    <col min="5387" max="5387" width="8.44140625" style="1" customWidth="1"/>
    <col min="5388" max="5390" width="9.109375" style="1" customWidth="1"/>
    <col min="5391" max="5391" width="0" style="1" hidden="1" customWidth="1"/>
    <col min="5392" max="5392" width="8.44140625" style="1" customWidth="1"/>
    <col min="5393" max="5395" width="9.109375" style="1" customWidth="1"/>
    <col min="5396" max="5396" width="8.5546875" style="1" customWidth="1"/>
    <col min="5397" max="5397" width="11.6640625" style="1" customWidth="1"/>
    <col min="5398" max="5632" width="9.109375" style="1"/>
    <col min="5633" max="5633" width="26.88671875" style="1" customWidth="1"/>
    <col min="5634" max="5634" width="10.44140625" style="1" customWidth="1"/>
    <col min="5635" max="5635" width="8.88671875" style="1" customWidth="1"/>
    <col min="5636" max="5638" width="9.109375" style="1" customWidth="1"/>
    <col min="5639" max="5639" width="8.44140625" style="1" customWidth="1"/>
    <col min="5640" max="5642" width="9.109375" style="1" customWidth="1"/>
    <col min="5643" max="5643" width="8.44140625" style="1" customWidth="1"/>
    <col min="5644" max="5646" width="9.109375" style="1" customWidth="1"/>
    <col min="5647" max="5647" width="0" style="1" hidden="1" customWidth="1"/>
    <col min="5648" max="5648" width="8.44140625" style="1" customWidth="1"/>
    <col min="5649" max="5651" width="9.109375" style="1" customWidth="1"/>
    <col min="5652" max="5652" width="8.5546875" style="1" customWidth="1"/>
    <col min="5653" max="5653" width="11.6640625" style="1" customWidth="1"/>
    <col min="5654" max="5888" width="9.109375" style="1"/>
    <col min="5889" max="5889" width="26.88671875" style="1" customWidth="1"/>
    <col min="5890" max="5890" width="10.44140625" style="1" customWidth="1"/>
    <col min="5891" max="5891" width="8.88671875" style="1" customWidth="1"/>
    <col min="5892" max="5894" width="9.109375" style="1" customWidth="1"/>
    <col min="5895" max="5895" width="8.44140625" style="1" customWidth="1"/>
    <col min="5896" max="5898" width="9.109375" style="1" customWidth="1"/>
    <col min="5899" max="5899" width="8.44140625" style="1" customWidth="1"/>
    <col min="5900" max="5902" width="9.109375" style="1" customWidth="1"/>
    <col min="5903" max="5903" width="0" style="1" hidden="1" customWidth="1"/>
    <col min="5904" max="5904" width="8.44140625" style="1" customWidth="1"/>
    <col min="5905" max="5907" width="9.109375" style="1" customWidth="1"/>
    <col min="5908" max="5908" width="8.5546875" style="1" customWidth="1"/>
    <col min="5909" max="5909" width="11.6640625" style="1" customWidth="1"/>
    <col min="5910" max="6144" width="9.109375" style="1"/>
    <col min="6145" max="6145" width="26.88671875" style="1" customWidth="1"/>
    <col min="6146" max="6146" width="10.44140625" style="1" customWidth="1"/>
    <col min="6147" max="6147" width="8.88671875" style="1" customWidth="1"/>
    <col min="6148" max="6150" width="9.109375" style="1" customWidth="1"/>
    <col min="6151" max="6151" width="8.44140625" style="1" customWidth="1"/>
    <col min="6152" max="6154" width="9.109375" style="1" customWidth="1"/>
    <col min="6155" max="6155" width="8.44140625" style="1" customWidth="1"/>
    <col min="6156" max="6158" width="9.109375" style="1" customWidth="1"/>
    <col min="6159" max="6159" width="0" style="1" hidden="1" customWidth="1"/>
    <col min="6160" max="6160" width="8.44140625" style="1" customWidth="1"/>
    <col min="6161" max="6163" width="9.109375" style="1" customWidth="1"/>
    <col min="6164" max="6164" width="8.5546875" style="1" customWidth="1"/>
    <col min="6165" max="6165" width="11.6640625" style="1" customWidth="1"/>
    <col min="6166" max="6400" width="9.109375" style="1"/>
    <col min="6401" max="6401" width="26.88671875" style="1" customWidth="1"/>
    <col min="6402" max="6402" width="10.44140625" style="1" customWidth="1"/>
    <col min="6403" max="6403" width="8.88671875" style="1" customWidth="1"/>
    <col min="6404" max="6406" width="9.109375" style="1" customWidth="1"/>
    <col min="6407" max="6407" width="8.44140625" style="1" customWidth="1"/>
    <col min="6408" max="6410" width="9.109375" style="1" customWidth="1"/>
    <col min="6411" max="6411" width="8.44140625" style="1" customWidth="1"/>
    <col min="6412" max="6414" width="9.109375" style="1" customWidth="1"/>
    <col min="6415" max="6415" width="0" style="1" hidden="1" customWidth="1"/>
    <col min="6416" max="6416" width="8.44140625" style="1" customWidth="1"/>
    <col min="6417" max="6419" width="9.109375" style="1" customWidth="1"/>
    <col min="6420" max="6420" width="8.5546875" style="1" customWidth="1"/>
    <col min="6421" max="6421" width="11.6640625" style="1" customWidth="1"/>
    <col min="6422" max="6656" width="9.109375" style="1"/>
    <col min="6657" max="6657" width="26.88671875" style="1" customWidth="1"/>
    <col min="6658" max="6658" width="10.44140625" style="1" customWidth="1"/>
    <col min="6659" max="6659" width="8.88671875" style="1" customWidth="1"/>
    <col min="6660" max="6662" width="9.109375" style="1" customWidth="1"/>
    <col min="6663" max="6663" width="8.44140625" style="1" customWidth="1"/>
    <col min="6664" max="6666" width="9.109375" style="1" customWidth="1"/>
    <col min="6667" max="6667" width="8.44140625" style="1" customWidth="1"/>
    <col min="6668" max="6670" width="9.109375" style="1" customWidth="1"/>
    <col min="6671" max="6671" width="0" style="1" hidden="1" customWidth="1"/>
    <col min="6672" max="6672" width="8.44140625" style="1" customWidth="1"/>
    <col min="6673" max="6675" width="9.109375" style="1" customWidth="1"/>
    <col min="6676" max="6676" width="8.5546875" style="1" customWidth="1"/>
    <col min="6677" max="6677" width="11.6640625" style="1" customWidth="1"/>
    <col min="6678" max="6912" width="9.109375" style="1"/>
    <col min="6913" max="6913" width="26.88671875" style="1" customWidth="1"/>
    <col min="6914" max="6914" width="10.44140625" style="1" customWidth="1"/>
    <col min="6915" max="6915" width="8.88671875" style="1" customWidth="1"/>
    <col min="6916" max="6918" width="9.109375" style="1" customWidth="1"/>
    <col min="6919" max="6919" width="8.44140625" style="1" customWidth="1"/>
    <col min="6920" max="6922" width="9.109375" style="1" customWidth="1"/>
    <col min="6923" max="6923" width="8.44140625" style="1" customWidth="1"/>
    <col min="6924" max="6926" width="9.109375" style="1" customWidth="1"/>
    <col min="6927" max="6927" width="0" style="1" hidden="1" customWidth="1"/>
    <col min="6928" max="6928" width="8.44140625" style="1" customWidth="1"/>
    <col min="6929" max="6931" width="9.109375" style="1" customWidth="1"/>
    <col min="6932" max="6932" width="8.5546875" style="1" customWidth="1"/>
    <col min="6933" max="6933" width="11.6640625" style="1" customWidth="1"/>
    <col min="6934" max="7168" width="9.109375" style="1"/>
    <col min="7169" max="7169" width="26.88671875" style="1" customWidth="1"/>
    <col min="7170" max="7170" width="10.44140625" style="1" customWidth="1"/>
    <col min="7171" max="7171" width="8.88671875" style="1" customWidth="1"/>
    <col min="7172" max="7174" width="9.109375" style="1" customWidth="1"/>
    <col min="7175" max="7175" width="8.44140625" style="1" customWidth="1"/>
    <col min="7176" max="7178" width="9.109375" style="1" customWidth="1"/>
    <col min="7179" max="7179" width="8.44140625" style="1" customWidth="1"/>
    <col min="7180" max="7182" width="9.109375" style="1" customWidth="1"/>
    <col min="7183" max="7183" width="0" style="1" hidden="1" customWidth="1"/>
    <col min="7184" max="7184" width="8.44140625" style="1" customWidth="1"/>
    <col min="7185" max="7187" width="9.109375" style="1" customWidth="1"/>
    <col min="7188" max="7188" width="8.5546875" style="1" customWidth="1"/>
    <col min="7189" max="7189" width="11.6640625" style="1" customWidth="1"/>
    <col min="7190" max="7424" width="9.109375" style="1"/>
    <col min="7425" max="7425" width="26.88671875" style="1" customWidth="1"/>
    <col min="7426" max="7426" width="10.44140625" style="1" customWidth="1"/>
    <col min="7427" max="7427" width="8.88671875" style="1" customWidth="1"/>
    <col min="7428" max="7430" width="9.109375" style="1" customWidth="1"/>
    <col min="7431" max="7431" width="8.44140625" style="1" customWidth="1"/>
    <col min="7432" max="7434" width="9.109375" style="1" customWidth="1"/>
    <col min="7435" max="7435" width="8.44140625" style="1" customWidth="1"/>
    <col min="7436" max="7438" width="9.109375" style="1" customWidth="1"/>
    <col min="7439" max="7439" width="0" style="1" hidden="1" customWidth="1"/>
    <col min="7440" max="7440" width="8.44140625" style="1" customWidth="1"/>
    <col min="7441" max="7443" width="9.109375" style="1" customWidth="1"/>
    <col min="7444" max="7444" width="8.5546875" style="1" customWidth="1"/>
    <col min="7445" max="7445" width="11.6640625" style="1" customWidth="1"/>
    <col min="7446" max="7680" width="9.109375" style="1"/>
    <col min="7681" max="7681" width="26.88671875" style="1" customWidth="1"/>
    <col min="7682" max="7682" width="10.44140625" style="1" customWidth="1"/>
    <col min="7683" max="7683" width="8.88671875" style="1" customWidth="1"/>
    <col min="7684" max="7686" width="9.109375" style="1" customWidth="1"/>
    <col min="7687" max="7687" width="8.44140625" style="1" customWidth="1"/>
    <col min="7688" max="7690" width="9.109375" style="1" customWidth="1"/>
    <col min="7691" max="7691" width="8.44140625" style="1" customWidth="1"/>
    <col min="7692" max="7694" width="9.109375" style="1" customWidth="1"/>
    <col min="7695" max="7695" width="0" style="1" hidden="1" customWidth="1"/>
    <col min="7696" max="7696" width="8.44140625" style="1" customWidth="1"/>
    <col min="7697" max="7699" width="9.109375" style="1" customWidth="1"/>
    <col min="7700" max="7700" width="8.5546875" style="1" customWidth="1"/>
    <col min="7701" max="7701" width="11.6640625" style="1" customWidth="1"/>
    <col min="7702" max="7936" width="9.109375" style="1"/>
    <col min="7937" max="7937" width="26.88671875" style="1" customWidth="1"/>
    <col min="7938" max="7938" width="10.44140625" style="1" customWidth="1"/>
    <col min="7939" max="7939" width="8.88671875" style="1" customWidth="1"/>
    <col min="7940" max="7942" width="9.109375" style="1" customWidth="1"/>
    <col min="7943" max="7943" width="8.44140625" style="1" customWidth="1"/>
    <col min="7944" max="7946" width="9.109375" style="1" customWidth="1"/>
    <col min="7947" max="7947" width="8.44140625" style="1" customWidth="1"/>
    <col min="7948" max="7950" width="9.109375" style="1" customWidth="1"/>
    <col min="7951" max="7951" width="0" style="1" hidden="1" customWidth="1"/>
    <col min="7952" max="7952" width="8.44140625" style="1" customWidth="1"/>
    <col min="7953" max="7955" width="9.109375" style="1" customWidth="1"/>
    <col min="7956" max="7956" width="8.5546875" style="1" customWidth="1"/>
    <col min="7957" max="7957" width="11.6640625" style="1" customWidth="1"/>
    <col min="7958" max="8192" width="9.109375" style="1"/>
    <col min="8193" max="8193" width="26.88671875" style="1" customWidth="1"/>
    <col min="8194" max="8194" width="10.44140625" style="1" customWidth="1"/>
    <col min="8195" max="8195" width="8.88671875" style="1" customWidth="1"/>
    <col min="8196" max="8198" width="9.109375" style="1" customWidth="1"/>
    <col min="8199" max="8199" width="8.44140625" style="1" customWidth="1"/>
    <col min="8200" max="8202" width="9.109375" style="1" customWidth="1"/>
    <col min="8203" max="8203" width="8.44140625" style="1" customWidth="1"/>
    <col min="8204" max="8206" width="9.109375" style="1" customWidth="1"/>
    <col min="8207" max="8207" width="0" style="1" hidden="1" customWidth="1"/>
    <col min="8208" max="8208" width="8.44140625" style="1" customWidth="1"/>
    <col min="8209" max="8211" width="9.109375" style="1" customWidth="1"/>
    <col min="8212" max="8212" width="8.5546875" style="1" customWidth="1"/>
    <col min="8213" max="8213" width="11.6640625" style="1" customWidth="1"/>
    <col min="8214" max="8448" width="9.109375" style="1"/>
    <col min="8449" max="8449" width="26.88671875" style="1" customWidth="1"/>
    <col min="8450" max="8450" width="10.44140625" style="1" customWidth="1"/>
    <col min="8451" max="8451" width="8.88671875" style="1" customWidth="1"/>
    <col min="8452" max="8454" width="9.109375" style="1" customWidth="1"/>
    <col min="8455" max="8455" width="8.44140625" style="1" customWidth="1"/>
    <col min="8456" max="8458" width="9.109375" style="1" customWidth="1"/>
    <col min="8459" max="8459" width="8.44140625" style="1" customWidth="1"/>
    <col min="8460" max="8462" width="9.109375" style="1" customWidth="1"/>
    <col min="8463" max="8463" width="0" style="1" hidden="1" customWidth="1"/>
    <col min="8464" max="8464" width="8.44140625" style="1" customWidth="1"/>
    <col min="8465" max="8467" width="9.109375" style="1" customWidth="1"/>
    <col min="8468" max="8468" width="8.5546875" style="1" customWidth="1"/>
    <col min="8469" max="8469" width="11.6640625" style="1" customWidth="1"/>
    <col min="8470" max="8704" width="9.109375" style="1"/>
    <col min="8705" max="8705" width="26.88671875" style="1" customWidth="1"/>
    <col min="8706" max="8706" width="10.44140625" style="1" customWidth="1"/>
    <col min="8707" max="8707" width="8.88671875" style="1" customWidth="1"/>
    <col min="8708" max="8710" width="9.109375" style="1" customWidth="1"/>
    <col min="8711" max="8711" width="8.44140625" style="1" customWidth="1"/>
    <col min="8712" max="8714" width="9.109375" style="1" customWidth="1"/>
    <col min="8715" max="8715" width="8.44140625" style="1" customWidth="1"/>
    <col min="8716" max="8718" width="9.109375" style="1" customWidth="1"/>
    <col min="8719" max="8719" width="0" style="1" hidden="1" customWidth="1"/>
    <col min="8720" max="8720" width="8.44140625" style="1" customWidth="1"/>
    <col min="8721" max="8723" width="9.109375" style="1" customWidth="1"/>
    <col min="8724" max="8724" width="8.5546875" style="1" customWidth="1"/>
    <col min="8725" max="8725" width="11.6640625" style="1" customWidth="1"/>
    <col min="8726" max="8960" width="9.109375" style="1"/>
    <col min="8961" max="8961" width="26.88671875" style="1" customWidth="1"/>
    <col min="8962" max="8962" width="10.44140625" style="1" customWidth="1"/>
    <col min="8963" max="8963" width="8.88671875" style="1" customWidth="1"/>
    <col min="8964" max="8966" width="9.109375" style="1" customWidth="1"/>
    <col min="8967" max="8967" width="8.44140625" style="1" customWidth="1"/>
    <col min="8968" max="8970" width="9.109375" style="1" customWidth="1"/>
    <col min="8971" max="8971" width="8.44140625" style="1" customWidth="1"/>
    <col min="8972" max="8974" width="9.109375" style="1" customWidth="1"/>
    <col min="8975" max="8975" width="0" style="1" hidden="1" customWidth="1"/>
    <col min="8976" max="8976" width="8.44140625" style="1" customWidth="1"/>
    <col min="8977" max="8979" width="9.109375" style="1" customWidth="1"/>
    <col min="8980" max="8980" width="8.5546875" style="1" customWidth="1"/>
    <col min="8981" max="8981" width="11.6640625" style="1" customWidth="1"/>
    <col min="8982" max="9216" width="9.109375" style="1"/>
    <col min="9217" max="9217" width="26.88671875" style="1" customWidth="1"/>
    <col min="9218" max="9218" width="10.44140625" style="1" customWidth="1"/>
    <col min="9219" max="9219" width="8.88671875" style="1" customWidth="1"/>
    <col min="9220" max="9222" width="9.109375" style="1" customWidth="1"/>
    <col min="9223" max="9223" width="8.44140625" style="1" customWidth="1"/>
    <col min="9224" max="9226" width="9.109375" style="1" customWidth="1"/>
    <col min="9227" max="9227" width="8.44140625" style="1" customWidth="1"/>
    <col min="9228" max="9230" width="9.109375" style="1" customWidth="1"/>
    <col min="9231" max="9231" width="0" style="1" hidden="1" customWidth="1"/>
    <col min="9232" max="9232" width="8.44140625" style="1" customWidth="1"/>
    <col min="9233" max="9235" width="9.109375" style="1" customWidth="1"/>
    <col min="9236" max="9236" width="8.5546875" style="1" customWidth="1"/>
    <col min="9237" max="9237" width="11.6640625" style="1" customWidth="1"/>
    <col min="9238" max="9472" width="9.109375" style="1"/>
    <col min="9473" max="9473" width="26.88671875" style="1" customWidth="1"/>
    <col min="9474" max="9474" width="10.44140625" style="1" customWidth="1"/>
    <col min="9475" max="9475" width="8.88671875" style="1" customWidth="1"/>
    <col min="9476" max="9478" width="9.109375" style="1" customWidth="1"/>
    <col min="9479" max="9479" width="8.44140625" style="1" customWidth="1"/>
    <col min="9480" max="9482" width="9.109375" style="1" customWidth="1"/>
    <col min="9483" max="9483" width="8.44140625" style="1" customWidth="1"/>
    <col min="9484" max="9486" width="9.109375" style="1" customWidth="1"/>
    <col min="9487" max="9487" width="0" style="1" hidden="1" customWidth="1"/>
    <col min="9488" max="9488" width="8.44140625" style="1" customWidth="1"/>
    <col min="9489" max="9491" width="9.109375" style="1" customWidth="1"/>
    <col min="9492" max="9492" width="8.5546875" style="1" customWidth="1"/>
    <col min="9493" max="9493" width="11.6640625" style="1" customWidth="1"/>
    <col min="9494" max="9728" width="9.109375" style="1"/>
    <col min="9729" max="9729" width="26.88671875" style="1" customWidth="1"/>
    <col min="9730" max="9730" width="10.44140625" style="1" customWidth="1"/>
    <col min="9731" max="9731" width="8.88671875" style="1" customWidth="1"/>
    <col min="9732" max="9734" width="9.109375" style="1" customWidth="1"/>
    <col min="9735" max="9735" width="8.44140625" style="1" customWidth="1"/>
    <col min="9736" max="9738" width="9.109375" style="1" customWidth="1"/>
    <col min="9739" max="9739" width="8.44140625" style="1" customWidth="1"/>
    <col min="9740" max="9742" width="9.109375" style="1" customWidth="1"/>
    <col min="9743" max="9743" width="0" style="1" hidden="1" customWidth="1"/>
    <col min="9744" max="9744" width="8.44140625" style="1" customWidth="1"/>
    <col min="9745" max="9747" width="9.109375" style="1" customWidth="1"/>
    <col min="9748" max="9748" width="8.5546875" style="1" customWidth="1"/>
    <col min="9749" max="9749" width="11.6640625" style="1" customWidth="1"/>
    <col min="9750" max="9984" width="9.109375" style="1"/>
    <col min="9985" max="9985" width="26.88671875" style="1" customWidth="1"/>
    <col min="9986" max="9986" width="10.44140625" style="1" customWidth="1"/>
    <col min="9987" max="9987" width="8.88671875" style="1" customWidth="1"/>
    <col min="9988" max="9990" width="9.109375" style="1" customWidth="1"/>
    <col min="9991" max="9991" width="8.44140625" style="1" customWidth="1"/>
    <col min="9992" max="9994" width="9.109375" style="1" customWidth="1"/>
    <col min="9995" max="9995" width="8.44140625" style="1" customWidth="1"/>
    <col min="9996" max="9998" width="9.109375" style="1" customWidth="1"/>
    <col min="9999" max="9999" width="0" style="1" hidden="1" customWidth="1"/>
    <col min="10000" max="10000" width="8.44140625" style="1" customWidth="1"/>
    <col min="10001" max="10003" width="9.109375" style="1" customWidth="1"/>
    <col min="10004" max="10004" width="8.5546875" style="1" customWidth="1"/>
    <col min="10005" max="10005" width="11.6640625" style="1" customWidth="1"/>
    <col min="10006" max="10240" width="9.109375" style="1"/>
    <col min="10241" max="10241" width="26.88671875" style="1" customWidth="1"/>
    <col min="10242" max="10242" width="10.44140625" style="1" customWidth="1"/>
    <col min="10243" max="10243" width="8.88671875" style="1" customWidth="1"/>
    <col min="10244" max="10246" width="9.109375" style="1" customWidth="1"/>
    <col min="10247" max="10247" width="8.44140625" style="1" customWidth="1"/>
    <col min="10248" max="10250" width="9.109375" style="1" customWidth="1"/>
    <col min="10251" max="10251" width="8.44140625" style="1" customWidth="1"/>
    <col min="10252" max="10254" width="9.109375" style="1" customWidth="1"/>
    <col min="10255" max="10255" width="0" style="1" hidden="1" customWidth="1"/>
    <col min="10256" max="10256" width="8.44140625" style="1" customWidth="1"/>
    <col min="10257" max="10259" width="9.109375" style="1" customWidth="1"/>
    <col min="10260" max="10260" width="8.5546875" style="1" customWidth="1"/>
    <col min="10261" max="10261" width="11.6640625" style="1" customWidth="1"/>
    <col min="10262" max="10496" width="9.109375" style="1"/>
    <col min="10497" max="10497" width="26.88671875" style="1" customWidth="1"/>
    <col min="10498" max="10498" width="10.44140625" style="1" customWidth="1"/>
    <col min="10499" max="10499" width="8.88671875" style="1" customWidth="1"/>
    <col min="10500" max="10502" width="9.109375" style="1" customWidth="1"/>
    <col min="10503" max="10503" width="8.44140625" style="1" customWidth="1"/>
    <col min="10504" max="10506" width="9.109375" style="1" customWidth="1"/>
    <col min="10507" max="10507" width="8.44140625" style="1" customWidth="1"/>
    <col min="10508" max="10510" width="9.109375" style="1" customWidth="1"/>
    <col min="10511" max="10511" width="0" style="1" hidden="1" customWidth="1"/>
    <col min="10512" max="10512" width="8.44140625" style="1" customWidth="1"/>
    <col min="10513" max="10515" width="9.109375" style="1" customWidth="1"/>
    <col min="10516" max="10516" width="8.5546875" style="1" customWidth="1"/>
    <col min="10517" max="10517" width="11.6640625" style="1" customWidth="1"/>
    <col min="10518" max="10752" width="9.109375" style="1"/>
    <col min="10753" max="10753" width="26.88671875" style="1" customWidth="1"/>
    <col min="10754" max="10754" width="10.44140625" style="1" customWidth="1"/>
    <col min="10755" max="10755" width="8.88671875" style="1" customWidth="1"/>
    <col min="10756" max="10758" width="9.109375" style="1" customWidth="1"/>
    <col min="10759" max="10759" width="8.44140625" style="1" customWidth="1"/>
    <col min="10760" max="10762" width="9.109375" style="1" customWidth="1"/>
    <col min="10763" max="10763" width="8.44140625" style="1" customWidth="1"/>
    <col min="10764" max="10766" width="9.109375" style="1" customWidth="1"/>
    <col min="10767" max="10767" width="0" style="1" hidden="1" customWidth="1"/>
    <col min="10768" max="10768" width="8.44140625" style="1" customWidth="1"/>
    <col min="10769" max="10771" width="9.109375" style="1" customWidth="1"/>
    <col min="10772" max="10772" width="8.5546875" style="1" customWidth="1"/>
    <col min="10773" max="10773" width="11.6640625" style="1" customWidth="1"/>
    <col min="10774" max="11008" width="9.109375" style="1"/>
    <col min="11009" max="11009" width="26.88671875" style="1" customWidth="1"/>
    <col min="11010" max="11010" width="10.44140625" style="1" customWidth="1"/>
    <col min="11011" max="11011" width="8.88671875" style="1" customWidth="1"/>
    <col min="11012" max="11014" width="9.109375" style="1" customWidth="1"/>
    <col min="11015" max="11015" width="8.44140625" style="1" customWidth="1"/>
    <col min="11016" max="11018" width="9.109375" style="1" customWidth="1"/>
    <col min="11019" max="11019" width="8.44140625" style="1" customWidth="1"/>
    <col min="11020" max="11022" width="9.109375" style="1" customWidth="1"/>
    <col min="11023" max="11023" width="0" style="1" hidden="1" customWidth="1"/>
    <col min="11024" max="11024" width="8.44140625" style="1" customWidth="1"/>
    <col min="11025" max="11027" width="9.109375" style="1" customWidth="1"/>
    <col min="11028" max="11028" width="8.5546875" style="1" customWidth="1"/>
    <col min="11029" max="11029" width="11.6640625" style="1" customWidth="1"/>
    <col min="11030" max="11264" width="9.109375" style="1"/>
    <col min="11265" max="11265" width="26.88671875" style="1" customWidth="1"/>
    <col min="11266" max="11266" width="10.44140625" style="1" customWidth="1"/>
    <col min="11267" max="11267" width="8.88671875" style="1" customWidth="1"/>
    <col min="11268" max="11270" width="9.109375" style="1" customWidth="1"/>
    <col min="11271" max="11271" width="8.44140625" style="1" customWidth="1"/>
    <col min="11272" max="11274" width="9.109375" style="1" customWidth="1"/>
    <col min="11275" max="11275" width="8.44140625" style="1" customWidth="1"/>
    <col min="11276" max="11278" width="9.109375" style="1" customWidth="1"/>
    <col min="11279" max="11279" width="0" style="1" hidden="1" customWidth="1"/>
    <col min="11280" max="11280" width="8.44140625" style="1" customWidth="1"/>
    <col min="11281" max="11283" width="9.109375" style="1" customWidth="1"/>
    <col min="11284" max="11284" width="8.5546875" style="1" customWidth="1"/>
    <col min="11285" max="11285" width="11.6640625" style="1" customWidth="1"/>
    <col min="11286" max="11520" width="9.109375" style="1"/>
    <col min="11521" max="11521" width="26.88671875" style="1" customWidth="1"/>
    <col min="11522" max="11522" width="10.44140625" style="1" customWidth="1"/>
    <col min="11523" max="11523" width="8.88671875" style="1" customWidth="1"/>
    <col min="11524" max="11526" width="9.109375" style="1" customWidth="1"/>
    <col min="11527" max="11527" width="8.44140625" style="1" customWidth="1"/>
    <col min="11528" max="11530" width="9.109375" style="1" customWidth="1"/>
    <col min="11531" max="11531" width="8.44140625" style="1" customWidth="1"/>
    <col min="11532" max="11534" width="9.109375" style="1" customWidth="1"/>
    <col min="11535" max="11535" width="0" style="1" hidden="1" customWidth="1"/>
    <col min="11536" max="11536" width="8.44140625" style="1" customWidth="1"/>
    <col min="11537" max="11539" width="9.109375" style="1" customWidth="1"/>
    <col min="11540" max="11540" width="8.5546875" style="1" customWidth="1"/>
    <col min="11541" max="11541" width="11.6640625" style="1" customWidth="1"/>
    <col min="11542" max="11776" width="9.109375" style="1"/>
    <col min="11777" max="11777" width="26.88671875" style="1" customWidth="1"/>
    <col min="11778" max="11778" width="10.44140625" style="1" customWidth="1"/>
    <col min="11779" max="11779" width="8.88671875" style="1" customWidth="1"/>
    <col min="11780" max="11782" width="9.109375" style="1" customWidth="1"/>
    <col min="11783" max="11783" width="8.44140625" style="1" customWidth="1"/>
    <col min="11784" max="11786" width="9.109375" style="1" customWidth="1"/>
    <col min="11787" max="11787" width="8.44140625" style="1" customWidth="1"/>
    <col min="11788" max="11790" width="9.109375" style="1" customWidth="1"/>
    <col min="11791" max="11791" width="0" style="1" hidden="1" customWidth="1"/>
    <col min="11792" max="11792" width="8.44140625" style="1" customWidth="1"/>
    <col min="11793" max="11795" width="9.109375" style="1" customWidth="1"/>
    <col min="11796" max="11796" width="8.5546875" style="1" customWidth="1"/>
    <col min="11797" max="11797" width="11.6640625" style="1" customWidth="1"/>
    <col min="11798" max="12032" width="9.109375" style="1"/>
    <col min="12033" max="12033" width="26.88671875" style="1" customWidth="1"/>
    <col min="12034" max="12034" width="10.44140625" style="1" customWidth="1"/>
    <col min="12035" max="12035" width="8.88671875" style="1" customWidth="1"/>
    <col min="12036" max="12038" width="9.109375" style="1" customWidth="1"/>
    <col min="12039" max="12039" width="8.44140625" style="1" customWidth="1"/>
    <col min="12040" max="12042" width="9.109375" style="1" customWidth="1"/>
    <col min="12043" max="12043" width="8.44140625" style="1" customWidth="1"/>
    <col min="12044" max="12046" width="9.109375" style="1" customWidth="1"/>
    <col min="12047" max="12047" width="0" style="1" hidden="1" customWidth="1"/>
    <col min="12048" max="12048" width="8.44140625" style="1" customWidth="1"/>
    <col min="12049" max="12051" width="9.109375" style="1" customWidth="1"/>
    <col min="12052" max="12052" width="8.5546875" style="1" customWidth="1"/>
    <col min="12053" max="12053" width="11.6640625" style="1" customWidth="1"/>
    <col min="12054" max="12288" width="9.109375" style="1"/>
    <col min="12289" max="12289" width="26.88671875" style="1" customWidth="1"/>
    <col min="12290" max="12290" width="10.44140625" style="1" customWidth="1"/>
    <col min="12291" max="12291" width="8.88671875" style="1" customWidth="1"/>
    <col min="12292" max="12294" width="9.109375" style="1" customWidth="1"/>
    <col min="12295" max="12295" width="8.44140625" style="1" customWidth="1"/>
    <col min="12296" max="12298" width="9.109375" style="1" customWidth="1"/>
    <col min="12299" max="12299" width="8.44140625" style="1" customWidth="1"/>
    <col min="12300" max="12302" width="9.109375" style="1" customWidth="1"/>
    <col min="12303" max="12303" width="0" style="1" hidden="1" customWidth="1"/>
    <col min="12304" max="12304" width="8.44140625" style="1" customWidth="1"/>
    <col min="12305" max="12307" width="9.109375" style="1" customWidth="1"/>
    <col min="12308" max="12308" width="8.5546875" style="1" customWidth="1"/>
    <col min="12309" max="12309" width="11.6640625" style="1" customWidth="1"/>
    <col min="12310" max="12544" width="9.109375" style="1"/>
    <col min="12545" max="12545" width="26.88671875" style="1" customWidth="1"/>
    <col min="12546" max="12546" width="10.44140625" style="1" customWidth="1"/>
    <col min="12547" max="12547" width="8.88671875" style="1" customWidth="1"/>
    <col min="12548" max="12550" width="9.109375" style="1" customWidth="1"/>
    <col min="12551" max="12551" width="8.44140625" style="1" customWidth="1"/>
    <col min="12552" max="12554" width="9.109375" style="1" customWidth="1"/>
    <col min="12555" max="12555" width="8.44140625" style="1" customWidth="1"/>
    <col min="12556" max="12558" width="9.109375" style="1" customWidth="1"/>
    <col min="12559" max="12559" width="0" style="1" hidden="1" customWidth="1"/>
    <col min="12560" max="12560" width="8.44140625" style="1" customWidth="1"/>
    <col min="12561" max="12563" width="9.109375" style="1" customWidth="1"/>
    <col min="12564" max="12564" width="8.5546875" style="1" customWidth="1"/>
    <col min="12565" max="12565" width="11.6640625" style="1" customWidth="1"/>
    <col min="12566" max="12800" width="9.109375" style="1"/>
    <col min="12801" max="12801" width="26.88671875" style="1" customWidth="1"/>
    <col min="12802" max="12802" width="10.44140625" style="1" customWidth="1"/>
    <col min="12803" max="12803" width="8.88671875" style="1" customWidth="1"/>
    <col min="12804" max="12806" width="9.109375" style="1" customWidth="1"/>
    <col min="12807" max="12807" width="8.44140625" style="1" customWidth="1"/>
    <col min="12808" max="12810" width="9.109375" style="1" customWidth="1"/>
    <col min="12811" max="12811" width="8.44140625" style="1" customWidth="1"/>
    <col min="12812" max="12814" width="9.109375" style="1" customWidth="1"/>
    <col min="12815" max="12815" width="0" style="1" hidden="1" customWidth="1"/>
    <col min="12816" max="12816" width="8.44140625" style="1" customWidth="1"/>
    <col min="12817" max="12819" width="9.109375" style="1" customWidth="1"/>
    <col min="12820" max="12820" width="8.5546875" style="1" customWidth="1"/>
    <col min="12821" max="12821" width="11.6640625" style="1" customWidth="1"/>
    <col min="12822" max="13056" width="9.109375" style="1"/>
    <col min="13057" max="13057" width="26.88671875" style="1" customWidth="1"/>
    <col min="13058" max="13058" width="10.44140625" style="1" customWidth="1"/>
    <col min="13059" max="13059" width="8.88671875" style="1" customWidth="1"/>
    <col min="13060" max="13062" width="9.109375" style="1" customWidth="1"/>
    <col min="13063" max="13063" width="8.44140625" style="1" customWidth="1"/>
    <col min="13064" max="13066" width="9.109375" style="1" customWidth="1"/>
    <col min="13067" max="13067" width="8.44140625" style="1" customWidth="1"/>
    <col min="13068" max="13070" width="9.109375" style="1" customWidth="1"/>
    <col min="13071" max="13071" width="0" style="1" hidden="1" customWidth="1"/>
    <col min="13072" max="13072" width="8.44140625" style="1" customWidth="1"/>
    <col min="13073" max="13075" width="9.109375" style="1" customWidth="1"/>
    <col min="13076" max="13076" width="8.5546875" style="1" customWidth="1"/>
    <col min="13077" max="13077" width="11.6640625" style="1" customWidth="1"/>
    <col min="13078" max="13312" width="9.109375" style="1"/>
    <col min="13313" max="13313" width="26.88671875" style="1" customWidth="1"/>
    <col min="13314" max="13314" width="10.44140625" style="1" customWidth="1"/>
    <col min="13315" max="13315" width="8.88671875" style="1" customWidth="1"/>
    <col min="13316" max="13318" width="9.109375" style="1" customWidth="1"/>
    <col min="13319" max="13319" width="8.44140625" style="1" customWidth="1"/>
    <col min="13320" max="13322" width="9.109375" style="1" customWidth="1"/>
    <col min="13323" max="13323" width="8.44140625" style="1" customWidth="1"/>
    <col min="13324" max="13326" width="9.109375" style="1" customWidth="1"/>
    <col min="13327" max="13327" width="0" style="1" hidden="1" customWidth="1"/>
    <col min="13328" max="13328" width="8.44140625" style="1" customWidth="1"/>
    <col min="13329" max="13331" width="9.109375" style="1" customWidth="1"/>
    <col min="13332" max="13332" width="8.5546875" style="1" customWidth="1"/>
    <col min="13333" max="13333" width="11.6640625" style="1" customWidth="1"/>
    <col min="13334" max="13568" width="9.109375" style="1"/>
    <col min="13569" max="13569" width="26.88671875" style="1" customWidth="1"/>
    <col min="13570" max="13570" width="10.44140625" style="1" customWidth="1"/>
    <col min="13571" max="13571" width="8.88671875" style="1" customWidth="1"/>
    <col min="13572" max="13574" width="9.109375" style="1" customWidth="1"/>
    <col min="13575" max="13575" width="8.44140625" style="1" customWidth="1"/>
    <col min="13576" max="13578" width="9.109375" style="1" customWidth="1"/>
    <col min="13579" max="13579" width="8.44140625" style="1" customWidth="1"/>
    <col min="13580" max="13582" width="9.109375" style="1" customWidth="1"/>
    <col min="13583" max="13583" width="0" style="1" hidden="1" customWidth="1"/>
    <col min="13584" max="13584" width="8.44140625" style="1" customWidth="1"/>
    <col min="13585" max="13587" width="9.109375" style="1" customWidth="1"/>
    <col min="13588" max="13588" width="8.5546875" style="1" customWidth="1"/>
    <col min="13589" max="13589" width="11.6640625" style="1" customWidth="1"/>
    <col min="13590" max="13824" width="9.109375" style="1"/>
    <col min="13825" max="13825" width="26.88671875" style="1" customWidth="1"/>
    <col min="13826" max="13826" width="10.44140625" style="1" customWidth="1"/>
    <col min="13827" max="13827" width="8.88671875" style="1" customWidth="1"/>
    <col min="13828" max="13830" width="9.109375" style="1" customWidth="1"/>
    <col min="13831" max="13831" width="8.44140625" style="1" customWidth="1"/>
    <col min="13832" max="13834" width="9.109375" style="1" customWidth="1"/>
    <col min="13835" max="13835" width="8.44140625" style="1" customWidth="1"/>
    <col min="13836" max="13838" width="9.109375" style="1" customWidth="1"/>
    <col min="13839" max="13839" width="0" style="1" hidden="1" customWidth="1"/>
    <col min="13840" max="13840" width="8.44140625" style="1" customWidth="1"/>
    <col min="13841" max="13843" width="9.109375" style="1" customWidth="1"/>
    <col min="13844" max="13844" width="8.5546875" style="1" customWidth="1"/>
    <col min="13845" max="13845" width="11.6640625" style="1" customWidth="1"/>
    <col min="13846" max="14080" width="9.109375" style="1"/>
    <col min="14081" max="14081" width="26.88671875" style="1" customWidth="1"/>
    <col min="14082" max="14082" width="10.44140625" style="1" customWidth="1"/>
    <col min="14083" max="14083" width="8.88671875" style="1" customWidth="1"/>
    <col min="14084" max="14086" width="9.109375" style="1" customWidth="1"/>
    <col min="14087" max="14087" width="8.44140625" style="1" customWidth="1"/>
    <col min="14088" max="14090" width="9.109375" style="1" customWidth="1"/>
    <col min="14091" max="14091" width="8.44140625" style="1" customWidth="1"/>
    <col min="14092" max="14094" width="9.109375" style="1" customWidth="1"/>
    <col min="14095" max="14095" width="0" style="1" hidden="1" customWidth="1"/>
    <col min="14096" max="14096" width="8.44140625" style="1" customWidth="1"/>
    <col min="14097" max="14099" width="9.109375" style="1" customWidth="1"/>
    <col min="14100" max="14100" width="8.5546875" style="1" customWidth="1"/>
    <col min="14101" max="14101" width="11.6640625" style="1" customWidth="1"/>
    <col min="14102" max="14336" width="9.109375" style="1"/>
    <col min="14337" max="14337" width="26.88671875" style="1" customWidth="1"/>
    <col min="14338" max="14338" width="10.44140625" style="1" customWidth="1"/>
    <col min="14339" max="14339" width="8.88671875" style="1" customWidth="1"/>
    <col min="14340" max="14342" width="9.109375" style="1" customWidth="1"/>
    <col min="14343" max="14343" width="8.44140625" style="1" customWidth="1"/>
    <col min="14344" max="14346" width="9.109375" style="1" customWidth="1"/>
    <col min="14347" max="14347" width="8.44140625" style="1" customWidth="1"/>
    <col min="14348" max="14350" width="9.109375" style="1" customWidth="1"/>
    <col min="14351" max="14351" width="0" style="1" hidden="1" customWidth="1"/>
    <col min="14352" max="14352" width="8.44140625" style="1" customWidth="1"/>
    <col min="14353" max="14355" width="9.109375" style="1" customWidth="1"/>
    <col min="14356" max="14356" width="8.5546875" style="1" customWidth="1"/>
    <col min="14357" max="14357" width="11.6640625" style="1" customWidth="1"/>
    <col min="14358" max="14592" width="9.109375" style="1"/>
    <col min="14593" max="14593" width="26.88671875" style="1" customWidth="1"/>
    <col min="14594" max="14594" width="10.44140625" style="1" customWidth="1"/>
    <col min="14595" max="14595" width="8.88671875" style="1" customWidth="1"/>
    <col min="14596" max="14598" width="9.109375" style="1" customWidth="1"/>
    <col min="14599" max="14599" width="8.44140625" style="1" customWidth="1"/>
    <col min="14600" max="14602" width="9.109375" style="1" customWidth="1"/>
    <col min="14603" max="14603" width="8.44140625" style="1" customWidth="1"/>
    <col min="14604" max="14606" width="9.109375" style="1" customWidth="1"/>
    <col min="14607" max="14607" width="0" style="1" hidden="1" customWidth="1"/>
    <col min="14608" max="14608" width="8.44140625" style="1" customWidth="1"/>
    <col min="14609" max="14611" width="9.109375" style="1" customWidth="1"/>
    <col min="14612" max="14612" width="8.5546875" style="1" customWidth="1"/>
    <col min="14613" max="14613" width="11.6640625" style="1" customWidth="1"/>
    <col min="14614" max="14848" width="9.109375" style="1"/>
    <col min="14849" max="14849" width="26.88671875" style="1" customWidth="1"/>
    <col min="14850" max="14850" width="10.44140625" style="1" customWidth="1"/>
    <col min="14851" max="14851" width="8.88671875" style="1" customWidth="1"/>
    <col min="14852" max="14854" width="9.109375" style="1" customWidth="1"/>
    <col min="14855" max="14855" width="8.44140625" style="1" customWidth="1"/>
    <col min="14856" max="14858" width="9.109375" style="1" customWidth="1"/>
    <col min="14859" max="14859" width="8.44140625" style="1" customWidth="1"/>
    <col min="14860" max="14862" width="9.109375" style="1" customWidth="1"/>
    <col min="14863" max="14863" width="0" style="1" hidden="1" customWidth="1"/>
    <col min="14864" max="14864" width="8.44140625" style="1" customWidth="1"/>
    <col min="14865" max="14867" width="9.109375" style="1" customWidth="1"/>
    <col min="14868" max="14868" width="8.5546875" style="1" customWidth="1"/>
    <col min="14869" max="14869" width="11.6640625" style="1" customWidth="1"/>
    <col min="14870" max="15104" width="9.109375" style="1"/>
    <col min="15105" max="15105" width="26.88671875" style="1" customWidth="1"/>
    <col min="15106" max="15106" width="10.44140625" style="1" customWidth="1"/>
    <col min="15107" max="15107" width="8.88671875" style="1" customWidth="1"/>
    <col min="15108" max="15110" width="9.109375" style="1" customWidth="1"/>
    <col min="15111" max="15111" width="8.44140625" style="1" customWidth="1"/>
    <col min="15112" max="15114" width="9.109375" style="1" customWidth="1"/>
    <col min="15115" max="15115" width="8.44140625" style="1" customWidth="1"/>
    <col min="15116" max="15118" width="9.109375" style="1" customWidth="1"/>
    <col min="15119" max="15119" width="0" style="1" hidden="1" customWidth="1"/>
    <col min="15120" max="15120" width="8.44140625" style="1" customWidth="1"/>
    <col min="15121" max="15123" width="9.109375" style="1" customWidth="1"/>
    <col min="15124" max="15124" width="8.5546875" style="1" customWidth="1"/>
    <col min="15125" max="15125" width="11.6640625" style="1" customWidth="1"/>
    <col min="15126" max="15360" width="9.109375" style="1"/>
    <col min="15361" max="15361" width="26.88671875" style="1" customWidth="1"/>
    <col min="15362" max="15362" width="10.44140625" style="1" customWidth="1"/>
    <col min="15363" max="15363" width="8.88671875" style="1" customWidth="1"/>
    <col min="15364" max="15366" width="9.109375" style="1" customWidth="1"/>
    <col min="15367" max="15367" width="8.44140625" style="1" customWidth="1"/>
    <col min="15368" max="15370" width="9.109375" style="1" customWidth="1"/>
    <col min="15371" max="15371" width="8.44140625" style="1" customWidth="1"/>
    <col min="15372" max="15374" width="9.109375" style="1" customWidth="1"/>
    <col min="15375" max="15375" width="0" style="1" hidden="1" customWidth="1"/>
    <col min="15376" max="15376" width="8.44140625" style="1" customWidth="1"/>
    <col min="15377" max="15379" width="9.109375" style="1" customWidth="1"/>
    <col min="15380" max="15380" width="8.5546875" style="1" customWidth="1"/>
    <col min="15381" max="15381" width="11.6640625" style="1" customWidth="1"/>
    <col min="15382" max="15616" width="9.109375" style="1"/>
    <col min="15617" max="15617" width="26.88671875" style="1" customWidth="1"/>
    <col min="15618" max="15618" width="10.44140625" style="1" customWidth="1"/>
    <col min="15619" max="15619" width="8.88671875" style="1" customWidth="1"/>
    <col min="15620" max="15622" width="9.109375" style="1" customWidth="1"/>
    <col min="15623" max="15623" width="8.44140625" style="1" customWidth="1"/>
    <col min="15624" max="15626" width="9.109375" style="1" customWidth="1"/>
    <col min="15627" max="15627" width="8.44140625" style="1" customWidth="1"/>
    <col min="15628" max="15630" width="9.109375" style="1" customWidth="1"/>
    <col min="15631" max="15631" width="0" style="1" hidden="1" customWidth="1"/>
    <col min="15632" max="15632" width="8.44140625" style="1" customWidth="1"/>
    <col min="15633" max="15635" width="9.109375" style="1" customWidth="1"/>
    <col min="15636" max="15636" width="8.5546875" style="1" customWidth="1"/>
    <col min="15637" max="15637" width="11.6640625" style="1" customWidth="1"/>
    <col min="15638" max="15872" width="9.109375" style="1"/>
    <col min="15873" max="15873" width="26.88671875" style="1" customWidth="1"/>
    <col min="15874" max="15874" width="10.44140625" style="1" customWidth="1"/>
    <col min="15875" max="15875" width="8.88671875" style="1" customWidth="1"/>
    <col min="15876" max="15878" width="9.109375" style="1" customWidth="1"/>
    <col min="15879" max="15879" width="8.44140625" style="1" customWidth="1"/>
    <col min="15880" max="15882" width="9.109375" style="1" customWidth="1"/>
    <col min="15883" max="15883" width="8.44140625" style="1" customWidth="1"/>
    <col min="15884" max="15886" width="9.109375" style="1" customWidth="1"/>
    <col min="15887" max="15887" width="0" style="1" hidden="1" customWidth="1"/>
    <col min="15888" max="15888" width="8.44140625" style="1" customWidth="1"/>
    <col min="15889" max="15891" width="9.109375" style="1" customWidth="1"/>
    <col min="15892" max="15892" width="8.5546875" style="1" customWidth="1"/>
    <col min="15893" max="15893" width="11.6640625" style="1" customWidth="1"/>
    <col min="15894" max="16128" width="9.109375" style="1"/>
    <col min="16129" max="16129" width="26.88671875" style="1" customWidth="1"/>
    <col min="16130" max="16130" width="10.44140625" style="1" customWidth="1"/>
    <col min="16131" max="16131" width="8.88671875" style="1" customWidth="1"/>
    <col min="16132" max="16134" width="9.109375" style="1" customWidth="1"/>
    <col min="16135" max="16135" width="8.44140625" style="1" customWidth="1"/>
    <col min="16136" max="16138" width="9.109375" style="1" customWidth="1"/>
    <col min="16139" max="16139" width="8.44140625" style="1" customWidth="1"/>
    <col min="16140" max="16142" width="9.109375" style="1" customWidth="1"/>
    <col min="16143" max="16143" width="0" style="1" hidden="1" customWidth="1"/>
    <col min="16144" max="16144" width="8.44140625" style="1" customWidth="1"/>
    <col min="16145" max="16147" width="9.109375" style="1" customWidth="1"/>
    <col min="16148" max="16148" width="8.5546875" style="1" customWidth="1"/>
    <col min="16149" max="16149" width="11.6640625" style="1" customWidth="1"/>
    <col min="16150" max="16384" width="9.109375" style="1"/>
  </cols>
  <sheetData>
    <row r="1" spans="1:21">
      <c r="P1" s="43" t="s">
        <v>0</v>
      </c>
      <c r="Q1" s="43"/>
      <c r="R1" s="43"/>
      <c r="S1" s="43"/>
      <c r="T1" s="43"/>
    </row>
    <row r="2" spans="1:21" ht="43.5" customHeight="1">
      <c r="P2" s="44" t="s">
        <v>1</v>
      </c>
      <c r="Q2" s="44"/>
      <c r="R2" s="44"/>
      <c r="S2" s="44"/>
      <c r="T2" s="44"/>
    </row>
    <row r="3" spans="1:21">
      <c r="P3" s="2"/>
      <c r="Q3" s="3"/>
      <c r="R3" s="3"/>
      <c r="S3" s="3"/>
      <c r="T3" s="3"/>
    </row>
    <row r="4" spans="1:21" ht="12.75" customHeight="1">
      <c r="A4" s="45" t="s">
        <v>2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"/>
    </row>
    <row r="5" spans="1:21" ht="12.75" customHeight="1">
      <c r="A5" s="45" t="s">
        <v>53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"/>
    </row>
    <row r="6" spans="1:21" ht="12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4"/>
    </row>
    <row r="7" spans="1:21" ht="12.75" customHeight="1">
      <c r="A7" s="46" t="s">
        <v>3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"/>
    </row>
    <row r="8" spans="1:21">
      <c r="A8" s="41" t="s">
        <v>4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"/>
    </row>
    <row r="9" spans="1:21">
      <c r="A9" s="4"/>
      <c r="B9" s="4"/>
      <c r="C9" s="6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ht="12.75" customHeight="1">
      <c r="A10" s="42" t="s">
        <v>5</v>
      </c>
      <c r="B10" s="42" t="s">
        <v>6</v>
      </c>
      <c r="C10" s="42" t="s">
        <v>7</v>
      </c>
      <c r="D10" s="42" t="s">
        <v>8</v>
      </c>
      <c r="E10" s="42"/>
      <c r="F10" s="42"/>
      <c r="G10" s="42" t="s">
        <v>9</v>
      </c>
      <c r="H10" s="42" t="s">
        <v>10</v>
      </c>
      <c r="I10" s="42"/>
      <c r="J10" s="42"/>
      <c r="K10" s="42" t="s">
        <v>11</v>
      </c>
      <c r="L10" s="42" t="s">
        <v>12</v>
      </c>
      <c r="M10" s="42"/>
      <c r="N10" s="42"/>
      <c r="O10" s="7"/>
      <c r="P10" s="42" t="s">
        <v>13</v>
      </c>
      <c r="Q10" s="42" t="s">
        <v>14</v>
      </c>
      <c r="R10" s="42"/>
      <c r="S10" s="42"/>
      <c r="T10" s="42" t="s">
        <v>15</v>
      </c>
      <c r="U10" s="4"/>
    </row>
    <row r="11" spans="1:21" ht="36" customHeight="1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7"/>
      <c r="P11" s="42"/>
      <c r="Q11" s="42"/>
      <c r="R11" s="42"/>
      <c r="S11" s="42"/>
      <c r="T11" s="42"/>
      <c r="U11" s="4"/>
    </row>
    <row r="12" spans="1:21" ht="61.5" customHeight="1">
      <c r="A12" s="42"/>
      <c r="B12" s="42"/>
      <c r="C12" s="42"/>
      <c r="D12" s="8" t="s">
        <v>16</v>
      </c>
      <c r="E12" s="8" t="s">
        <v>17</v>
      </c>
      <c r="F12" s="8" t="s">
        <v>18</v>
      </c>
      <c r="G12" s="42"/>
      <c r="H12" s="8" t="s">
        <v>19</v>
      </c>
      <c r="I12" s="8" t="s">
        <v>20</v>
      </c>
      <c r="J12" s="8" t="s">
        <v>21</v>
      </c>
      <c r="K12" s="42"/>
      <c r="L12" s="8" t="s">
        <v>22</v>
      </c>
      <c r="M12" s="8" t="s">
        <v>23</v>
      </c>
      <c r="N12" s="8" t="s">
        <v>24</v>
      </c>
      <c r="O12" s="8"/>
      <c r="P12" s="42"/>
      <c r="Q12" s="8" t="s">
        <v>25</v>
      </c>
      <c r="R12" s="8" t="s">
        <v>26</v>
      </c>
      <c r="S12" s="8" t="s">
        <v>27</v>
      </c>
      <c r="T12" s="42"/>
      <c r="U12" s="4"/>
    </row>
    <row r="13" spans="1:21">
      <c r="A13" s="9" t="s">
        <v>28</v>
      </c>
      <c r="B13" s="9">
        <v>2</v>
      </c>
      <c r="C13" s="9">
        <v>3</v>
      </c>
      <c r="D13" s="9">
        <v>4</v>
      </c>
      <c r="E13" s="9">
        <v>5</v>
      </c>
      <c r="F13" s="9">
        <v>6</v>
      </c>
      <c r="G13" s="9">
        <v>7</v>
      </c>
      <c r="H13" s="9">
        <v>8</v>
      </c>
      <c r="I13" s="9">
        <v>9</v>
      </c>
      <c r="J13" s="9">
        <v>10</v>
      </c>
      <c r="K13" s="9">
        <v>11</v>
      </c>
      <c r="L13" s="9">
        <v>12</v>
      </c>
      <c r="M13" s="9">
        <v>13</v>
      </c>
      <c r="N13" s="9">
        <v>14</v>
      </c>
      <c r="O13" s="9"/>
      <c r="P13" s="9">
        <v>15</v>
      </c>
      <c r="Q13" s="10">
        <v>16</v>
      </c>
      <c r="R13" s="9">
        <v>17</v>
      </c>
      <c r="S13" s="9">
        <v>18</v>
      </c>
      <c r="T13" s="9">
        <v>19</v>
      </c>
      <c r="U13" s="4"/>
    </row>
    <row r="14" spans="1:21" ht="26.4">
      <c r="A14" s="11" t="s">
        <v>29</v>
      </c>
      <c r="B14" s="12"/>
      <c r="C14" s="12">
        <f>C16+C17</f>
        <v>0</v>
      </c>
      <c r="D14" s="13">
        <f>D16+D17</f>
        <v>0</v>
      </c>
      <c r="E14" s="13">
        <f t="shared" ref="E14:T14" si="0">E16+E17</f>
        <v>0</v>
      </c>
      <c r="F14" s="13">
        <f t="shared" si="0"/>
        <v>0</v>
      </c>
      <c r="G14" s="13">
        <f t="shared" si="0"/>
        <v>0</v>
      </c>
      <c r="H14" s="13">
        <f t="shared" si="0"/>
        <v>0</v>
      </c>
      <c r="I14" s="13">
        <f t="shared" si="0"/>
        <v>0</v>
      </c>
      <c r="J14" s="13">
        <f t="shared" si="0"/>
        <v>0</v>
      </c>
      <c r="K14" s="13">
        <f t="shared" si="0"/>
        <v>0</v>
      </c>
      <c r="L14" s="13">
        <f t="shared" si="0"/>
        <v>0</v>
      </c>
      <c r="M14" s="13">
        <f t="shared" si="0"/>
        <v>0</v>
      </c>
      <c r="N14" s="13">
        <f t="shared" si="0"/>
        <v>0</v>
      </c>
      <c r="O14" s="13">
        <f t="shared" si="0"/>
        <v>0</v>
      </c>
      <c r="P14" s="13">
        <f t="shared" si="0"/>
        <v>0</v>
      </c>
      <c r="Q14" s="13">
        <f t="shared" si="0"/>
        <v>0</v>
      </c>
      <c r="R14" s="13">
        <f t="shared" si="0"/>
        <v>0</v>
      </c>
      <c r="S14" s="13">
        <f t="shared" si="0"/>
        <v>0</v>
      </c>
      <c r="T14" s="13">
        <f t="shared" si="0"/>
        <v>0</v>
      </c>
      <c r="U14" s="4"/>
    </row>
    <row r="15" spans="1:21">
      <c r="A15" s="15" t="s">
        <v>30</v>
      </c>
      <c r="B15" s="12"/>
      <c r="C15" s="13"/>
      <c r="D15" s="13"/>
      <c r="E15" s="14"/>
      <c r="F15" s="12"/>
      <c r="G15" s="13"/>
      <c r="H15" s="14"/>
      <c r="I15" s="12"/>
      <c r="J15" s="12"/>
      <c r="K15" s="12"/>
      <c r="L15" s="12"/>
      <c r="M15" s="12"/>
      <c r="N15" s="12"/>
      <c r="O15" s="12"/>
      <c r="P15" s="12"/>
      <c r="Q15" s="12"/>
      <c r="R15" s="14"/>
      <c r="S15" s="12"/>
      <c r="T15" s="12"/>
      <c r="U15" s="4"/>
    </row>
    <row r="16" spans="1:21">
      <c r="A16" s="15" t="s">
        <v>31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4"/>
    </row>
    <row r="17" spans="1:21" ht="12.75" customHeight="1">
      <c r="A17" s="15" t="s">
        <v>32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4"/>
    </row>
    <row r="18" spans="1:21" ht="39.6">
      <c r="A18" s="11" t="s">
        <v>33</v>
      </c>
      <c r="B18" s="12">
        <f>B20+B21+B22</f>
        <v>111577</v>
      </c>
      <c r="C18" s="12">
        <f>G18+K18+P18+T18</f>
        <v>104894.59150000001</v>
      </c>
      <c r="D18" s="12">
        <f>D20+D21</f>
        <v>8403.9</v>
      </c>
      <c r="E18" s="12">
        <f>E20+E21</f>
        <v>7711.83</v>
      </c>
      <c r="F18" s="12">
        <f>F20+F21</f>
        <v>8320.6633399999992</v>
      </c>
      <c r="G18" s="13">
        <f>D18+E18+F18</f>
        <v>24436.393339999999</v>
      </c>
      <c r="H18" s="12">
        <f>H20+H21</f>
        <v>7443.7825300000004</v>
      </c>
      <c r="I18" s="12">
        <f>I20+I21</f>
        <v>5650.7553200000002</v>
      </c>
      <c r="J18" s="12">
        <f>J20+J21</f>
        <v>8590.0657699999992</v>
      </c>
      <c r="K18" s="12">
        <f t="shared" ref="K18:K27" si="1">H18+I18+J18</f>
        <v>21684.603620000002</v>
      </c>
      <c r="L18" s="12">
        <f>L20+L21</f>
        <v>11074.402899999999</v>
      </c>
      <c r="M18" s="12">
        <f>M20+M21</f>
        <v>7777</v>
      </c>
      <c r="N18" s="12">
        <f>N20+N21</f>
        <v>10302.341640000001</v>
      </c>
      <c r="O18" s="12"/>
      <c r="P18" s="12">
        <f t="shared" ref="P18:P27" si="2">L18+M18+N18</f>
        <v>29153.74454</v>
      </c>
      <c r="Q18" s="12">
        <f>Q20+Q21</f>
        <v>10365.6</v>
      </c>
      <c r="R18" s="12">
        <f>R20+R21</f>
        <v>10431</v>
      </c>
      <c r="S18" s="12">
        <f>S20+S21</f>
        <v>8823.25</v>
      </c>
      <c r="T18" s="12">
        <f t="shared" ref="T18:T27" si="3">Q18+R18+S18</f>
        <v>29619.85</v>
      </c>
      <c r="U18" s="40">
        <f>G18+K18+P18</f>
        <v>75274.741500000004</v>
      </c>
    </row>
    <row r="19" spans="1:21">
      <c r="A19" s="15" t="s">
        <v>30</v>
      </c>
      <c r="B19" s="12"/>
      <c r="C19" s="12"/>
      <c r="D19" s="17"/>
      <c r="E19" s="17"/>
      <c r="F19" s="17"/>
      <c r="G19" s="13"/>
      <c r="H19" s="16"/>
      <c r="I19" s="16"/>
      <c r="J19" s="16"/>
      <c r="K19" s="12"/>
      <c r="L19" s="16"/>
      <c r="M19" s="16"/>
      <c r="N19" s="16"/>
      <c r="O19" s="16"/>
      <c r="P19" s="12"/>
      <c r="Q19" s="16"/>
      <c r="R19" s="16"/>
      <c r="S19" s="16"/>
      <c r="T19" s="12"/>
      <c r="U19" s="4"/>
    </row>
    <row r="20" spans="1:21" ht="26.4">
      <c r="A20" s="18" t="s">
        <v>34</v>
      </c>
      <c r="B20" s="17">
        <v>111577</v>
      </c>
      <c r="C20" s="12">
        <f t="shared" ref="C20:C27" si="4">G20+K20+P20+T20</f>
        <v>104894.59150000001</v>
      </c>
      <c r="D20" s="17">
        <v>8403.9</v>
      </c>
      <c r="E20" s="17">
        <v>7711.83</v>
      </c>
      <c r="F20" s="17">
        <v>8320.6633399999992</v>
      </c>
      <c r="G20" s="13">
        <f>D20+E20+F20</f>
        <v>24436.393339999999</v>
      </c>
      <c r="H20" s="17">
        <v>7443.7825300000004</v>
      </c>
      <c r="I20" s="17">
        <v>5650.7553200000002</v>
      </c>
      <c r="J20" s="17">
        <v>8590.0657699999992</v>
      </c>
      <c r="K20" s="12">
        <f t="shared" si="1"/>
        <v>21684.603620000002</v>
      </c>
      <c r="L20" s="17">
        <v>11074.402899999999</v>
      </c>
      <c r="M20" s="17">
        <v>7777</v>
      </c>
      <c r="N20" s="17">
        <v>10302.341640000001</v>
      </c>
      <c r="O20" s="19"/>
      <c r="P20" s="12">
        <f>L20+M20+N20</f>
        <v>29153.74454</v>
      </c>
      <c r="Q20" s="17">
        <f>12388-2022.4</f>
        <v>10365.6</v>
      </c>
      <c r="R20" s="17">
        <v>10431</v>
      </c>
      <c r="S20" s="17">
        <f>12043.95-719.6-2501.1</f>
        <v>8823.25</v>
      </c>
      <c r="T20" s="12">
        <f>Q20+R20+S20</f>
        <v>29619.85</v>
      </c>
      <c r="U20" s="4"/>
    </row>
    <row r="21" spans="1:21" ht="26.4">
      <c r="A21" s="18" t="s">
        <v>35</v>
      </c>
      <c r="B21" s="17"/>
      <c r="C21" s="12">
        <f t="shared" si="4"/>
        <v>0</v>
      </c>
      <c r="D21" s="17"/>
      <c r="E21" s="17"/>
      <c r="F21" s="17"/>
      <c r="G21" s="13">
        <f t="shared" ref="G21:G27" si="5">D21+E21+F21</f>
        <v>0</v>
      </c>
      <c r="H21" s="17"/>
      <c r="I21" s="17"/>
      <c r="J21" s="17"/>
      <c r="K21" s="12">
        <f t="shared" si="1"/>
        <v>0</v>
      </c>
      <c r="L21" s="17"/>
      <c r="M21" s="17"/>
      <c r="N21" s="17"/>
      <c r="O21" s="19"/>
      <c r="P21" s="12">
        <f t="shared" si="2"/>
        <v>0</v>
      </c>
      <c r="Q21" s="17"/>
      <c r="R21" s="17"/>
      <c r="S21" s="17"/>
      <c r="T21" s="12">
        <f t="shared" si="3"/>
        <v>0</v>
      </c>
      <c r="U21" s="4"/>
    </row>
    <row r="22" spans="1:21" ht="39.6">
      <c r="A22" s="20" t="s">
        <v>36</v>
      </c>
      <c r="B22" s="17">
        <v>0</v>
      </c>
      <c r="C22" s="12">
        <f t="shared" si="4"/>
        <v>0</v>
      </c>
      <c r="D22" s="21">
        <v>0</v>
      </c>
      <c r="E22" s="21">
        <v>0</v>
      </c>
      <c r="F22" s="21">
        <v>0</v>
      </c>
      <c r="G22" s="13">
        <f t="shared" si="5"/>
        <v>0</v>
      </c>
      <c r="H22" s="17">
        <v>0</v>
      </c>
      <c r="I22" s="17">
        <v>0</v>
      </c>
      <c r="J22" s="17">
        <v>0</v>
      </c>
      <c r="K22" s="12">
        <f t="shared" si="1"/>
        <v>0</v>
      </c>
      <c r="L22" s="17">
        <v>0</v>
      </c>
      <c r="M22" s="17">
        <v>0</v>
      </c>
      <c r="N22" s="17">
        <v>0</v>
      </c>
      <c r="O22" s="19"/>
      <c r="P22" s="12">
        <f t="shared" si="2"/>
        <v>0</v>
      </c>
      <c r="Q22" s="17">
        <v>0</v>
      </c>
      <c r="R22" s="17">
        <v>0</v>
      </c>
      <c r="S22" s="17">
        <v>0</v>
      </c>
      <c r="T22" s="12">
        <f t="shared" si="3"/>
        <v>0</v>
      </c>
      <c r="U22" s="4"/>
    </row>
    <row r="23" spans="1:21" ht="26.4">
      <c r="A23" s="22" t="s">
        <v>37</v>
      </c>
      <c r="B23" s="13">
        <f>B25+B26+B27</f>
        <v>0</v>
      </c>
      <c r="C23" s="12">
        <f t="shared" si="4"/>
        <v>0</v>
      </c>
      <c r="D23" s="13">
        <f>D25+D26+D27</f>
        <v>0</v>
      </c>
      <c r="E23" s="13">
        <f>E25+E26+E27</f>
        <v>0</v>
      </c>
      <c r="F23" s="13">
        <f>F25+F26+F27</f>
        <v>0</v>
      </c>
      <c r="G23" s="13">
        <f t="shared" si="5"/>
        <v>0</v>
      </c>
      <c r="H23" s="13">
        <f>H25+H26+H27</f>
        <v>0</v>
      </c>
      <c r="I23" s="13">
        <f>I25+I26+I27</f>
        <v>0</v>
      </c>
      <c r="J23" s="13">
        <f>J25+J26+J27</f>
        <v>0</v>
      </c>
      <c r="K23" s="12">
        <f t="shared" si="1"/>
        <v>0</v>
      </c>
      <c r="L23" s="13">
        <f>L25+L26+L27</f>
        <v>0</v>
      </c>
      <c r="M23" s="13">
        <f>M25+M26+M27</f>
        <v>0</v>
      </c>
      <c r="N23" s="13">
        <f>N25+N26+N27</f>
        <v>0</v>
      </c>
      <c r="O23" s="23"/>
      <c r="P23" s="12">
        <f t="shared" si="2"/>
        <v>0</v>
      </c>
      <c r="Q23" s="13">
        <f>Q25+Q26+Q27</f>
        <v>0</v>
      </c>
      <c r="R23" s="13">
        <f>R25+R26+R27</f>
        <v>0</v>
      </c>
      <c r="S23" s="13">
        <f>S25+S26+S27</f>
        <v>0</v>
      </c>
      <c r="T23" s="12">
        <f t="shared" si="3"/>
        <v>0</v>
      </c>
      <c r="U23" s="4"/>
    </row>
    <row r="24" spans="1:21">
      <c r="A24" s="15" t="s">
        <v>30</v>
      </c>
      <c r="B24" s="17"/>
      <c r="C24" s="12"/>
      <c r="D24" s="17"/>
      <c r="E24" s="17"/>
      <c r="F24" s="17"/>
      <c r="G24" s="13"/>
      <c r="H24" s="17"/>
      <c r="I24" s="17"/>
      <c r="J24" s="17"/>
      <c r="K24" s="12"/>
      <c r="L24" s="17"/>
      <c r="M24" s="24"/>
      <c r="N24" s="24"/>
      <c r="O24" s="19"/>
      <c r="P24" s="12"/>
      <c r="Q24" s="17"/>
      <c r="R24" s="17"/>
      <c r="S24" s="17"/>
      <c r="T24" s="12"/>
      <c r="U24" s="4"/>
    </row>
    <row r="25" spans="1:21" ht="26.4">
      <c r="A25" s="15" t="s">
        <v>38</v>
      </c>
      <c r="B25" s="17"/>
      <c r="C25" s="12">
        <f t="shared" si="4"/>
        <v>0</v>
      </c>
      <c r="D25" s="17"/>
      <c r="E25" s="17"/>
      <c r="F25" s="17"/>
      <c r="G25" s="13">
        <f t="shared" si="5"/>
        <v>0</v>
      </c>
      <c r="H25" s="17"/>
      <c r="I25" s="17"/>
      <c r="J25" s="17"/>
      <c r="K25" s="12">
        <f t="shared" si="1"/>
        <v>0</v>
      </c>
      <c r="L25" s="17"/>
      <c r="M25" s="17"/>
      <c r="N25" s="17"/>
      <c r="O25" s="17">
        <v>35185.5</v>
      </c>
      <c r="P25" s="12">
        <f>L25+M25+N25</f>
        <v>0</v>
      </c>
      <c r="Q25" s="17"/>
      <c r="R25" s="17"/>
      <c r="S25" s="17"/>
      <c r="T25" s="12">
        <f t="shared" si="3"/>
        <v>0</v>
      </c>
      <c r="U25" s="4"/>
    </row>
    <row r="26" spans="1:21" ht="26.4">
      <c r="A26" s="15" t="s">
        <v>39</v>
      </c>
      <c r="B26" s="17"/>
      <c r="C26" s="12">
        <f t="shared" si="4"/>
        <v>0</v>
      </c>
      <c r="D26" s="17"/>
      <c r="E26" s="17"/>
      <c r="F26" s="17"/>
      <c r="G26" s="13">
        <f t="shared" si="5"/>
        <v>0</v>
      </c>
      <c r="H26" s="17"/>
      <c r="I26" s="17"/>
      <c r="J26" s="17"/>
      <c r="K26" s="12">
        <f t="shared" si="1"/>
        <v>0</v>
      </c>
      <c r="L26" s="17"/>
      <c r="M26" s="17"/>
      <c r="N26" s="17"/>
      <c r="O26" s="17">
        <v>17230.8</v>
      </c>
      <c r="P26" s="12">
        <f t="shared" si="2"/>
        <v>0</v>
      </c>
      <c r="Q26" s="17"/>
      <c r="R26" s="17"/>
      <c r="S26" s="17"/>
      <c r="T26" s="12">
        <f t="shared" si="3"/>
        <v>0</v>
      </c>
      <c r="U26" s="4"/>
    </row>
    <row r="27" spans="1:21" ht="39.6">
      <c r="A27" s="15" t="s">
        <v>40</v>
      </c>
      <c r="B27" s="17">
        <v>0</v>
      </c>
      <c r="C27" s="12">
        <f t="shared" si="4"/>
        <v>0</v>
      </c>
      <c r="D27" s="17">
        <v>0</v>
      </c>
      <c r="E27" s="17">
        <v>0</v>
      </c>
      <c r="F27" s="17">
        <v>0</v>
      </c>
      <c r="G27" s="13">
        <f t="shared" si="5"/>
        <v>0</v>
      </c>
      <c r="H27" s="17">
        <v>0</v>
      </c>
      <c r="I27" s="17">
        <v>0</v>
      </c>
      <c r="J27" s="17">
        <v>0</v>
      </c>
      <c r="K27" s="12">
        <f t="shared" si="1"/>
        <v>0</v>
      </c>
      <c r="L27" s="17">
        <v>0</v>
      </c>
      <c r="M27" s="24">
        <v>0</v>
      </c>
      <c r="N27" s="24">
        <v>0</v>
      </c>
      <c r="O27" s="19"/>
      <c r="P27" s="12">
        <f t="shared" si="2"/>
        <v>0</v>
      </c>
      <c r="Q27" s="17">
        <v>0</v>
      </c>
      <c r="R27" s="17">
        <v>0</v>
      </c>
      <c r="S27" s="17">
        <v>0</v>
      </c>
      <c r="T27" s="12">
        <f t="shared" si="3"/>
        <v>0</v>
      </c>
      <c r="U27" s="4"/>
    </row>
    <row r="28" spans="1:21" ht="26.4">
      <c r="A28" s="11" t="s">
        <v>41</v>
      </c>
      <c r="B28" s="13">
        <f>B18-B23</f>
        <v>111577</v>
      </c>
      <c r="C28" s="12">
        <f>C18-C23</f>
        <v>104894.59150000001</v>
      </c>
      <c r="D28" s="16">
        <f>D18-D23</f>
        <v>8403.9</v>
      </c>
      <c r="E28" s="16">
        <f t="shared" ref="E28:T28" si="6">E18-E23</f>
        <v>7711.83</v>
      </c>
      <c r="F28" s="16">
        <f t="shared" si="6"/>
        <v>8320.6633399999992</v>
      </c>
      <c r="G28" s="12">
        <f t="shared" si="6"/>
        <v>24436.393339999999</v>
      </c>
      <c r="H28" s="16">
        <f t="shared" si="6"/>
        <v>7443.7825300000004</v>
      </c>
      <c r="I28" s="16">
        <f t="shared" si="6"/>
        <v>5650.7553200000002</v>
      </c>
      <c r="J28" s="16">
        <f t="shared" si="6"/>
        <v>8590.0657699999992</v>
      </c>
      <c r="K28" s="12">
        <f t="shared" si="6"/>
        <v>21684.603620000002</v>
      </c>
      <c r="L28" s="16">
        <f t="shared" si="6"/>
        <v>11074.402899999999</v>
      </c>
      <c r="M28" s="16">
        <f t="shared" si="6"/>
        <v>7777</v>
      </c>
      <c r="N28" s="16">
        <f t="shared" si="6"/>
        <v>10302.341640000001</v>
      </c>
      <c r="O28" s="12">
        <f t="shared" si="6"/>
        <v>0</v>
      </c>
      <c r="P28" s="12">
        <f t="shared" si="6"/>
        <v>29153.74454</v>
      </c>
      <c r="Q28" s="16">
        <f t="shared" si="6"/>
        <v>10365.6</v>
      </c>
      <c r="R28" s="16">
        <f t="shared" si="6"/>
        <v>10431</v>
      </c>
      <c r="S28" s="16">
        <f t="shared" si="6"/>
        <v>8823.25</v>
      </c>
      <c r="T28" s="12">
        <f t="shared" si="6"/>
        <v>29619.85</v>
      </c>
      <c r="U28" s="4"/>
    </row>
    <row r="29" spans="1:21" ht="26.4">
      <c r="A29" s="11" t="s">
        <v>42</v>
      </c>
      <c r="B29" s="12"/>
      <c r="C29" s="12"/>
      <c r="D29" s="13">
        <f>D31+D32</f>
        <v>8403.9</v>
      </c>
      <c r="E29" s="13">
        <f t="shared" ref="E29:T29" si="7">E31+E32</f>
        <v>7711.83</v>
      </c>
      <c r="F29" s="13">
        <f t="shared" si="7"/>
        <v>8320.6633399999992</v>
      </c>
      <c r="G29" s="13">
        <f t="shared" si="7"/>
        <v>24436.393339999999</v>
      </c>
      <c r="H29" s="13">
        <f t="shared" si="7"/>
        <v>7443.7825300000004</v>
      </c>
      <c r="I29" s="13">
        <f t="shared" si="7"/>
        <v>5650.7553200000002</v>
      </c>
      <c r="J29" s="13">
        <f t="shared" si="7"/>
        <v>8590.0657699999992</v>
      </c>
      <c r="K29" s="13">
        <f t="shared" si="7"/>
        <v>21684.603620000002</v>
      </c>
      <c r="L29" s="13">
        <f t="shared" si="7"/>
        <v>11074.402899999999</v>
      </c>
      <c r="M29" s="13">
        <f t="shared" si="7"/>
        <v>7777</v>
      </c>
      <c r="N29" s="13">
        <f t="shared" si="7"/>
        <v>10302.341640000001</v>
      </c>
      <c r="O29" s="13">
        <f t="shared" si="7"/>
        <v>-52416.3</v>
      </c>
      <c r="P29" s="13">
        <f t="shared" si="7"/>
        <v>29153.74454</v>
      </c>
      <c r="Q29" s="13">
        <f t="shared" si="7"/>
        <v>10365.6</v>
      </c>
      <c r="R29" s="13">
        <f t="shared" si="7"/>
        <v>10431</v>
      </c>
      <c r="S29" s="13">
        <f t="shared" si="7"/>
        <v>8823.25</v>
      </c>
      <c r="T29" s="13">
        <f t="shared" si="7"/>
        <v>29619.85</v>
      </c>
      <c r="U29" s="4"/>
    </row>
    <row r="30" spans="1:21">
      <c r="A30" s="15" t="s">
        <v>30</v>
      </c>
      <c r="B30" s="12"/>
      <c r="C30" s="12"/>
      <c r="D30" s="13"/>
      <c r="E30" s="14"/>
      <c r="F30" s="12"/>
      <c r="G30" s="13"/>
      <c r="H30" s="14"/>
      <c r="I30" s="12"/>
      <c r="J30" s="12"/>
      <c r="K30" s="12"/>
      <c r="L30" s="12"/>
      <c r="M30" s="12"/>
      <c r="N30" s="12"/>
      <c r="O30" s="12"/>
      <c r="P30" s="12"/>
      <c r="Q30" s="12"/>
      <c r="R30" s="14"/>
      <c r="S30" s="12"/>
      <c r="T30" s="12"/>
      <c r="U30" s="4"/>
    </row>
    <row r="31" spans="1:21">
      <c r="A31" s="15" t="s">
        <v>31</v>
      </c>
      <c r="B31" s="12"/>
      <c r="C31" s="12"/>
      <c r="D31" s="13">
        <f>D16+D20-D25</f>
        <v>8403.9</v>
      </c>
      <c r="E31" s="13">
        <f t="shared" ref="E31:T31" si="8">E16+E20-E25</f>
        <v>7711.83</v>
      </c>
      <c r="F31" s="13">
        <f t="shared" si="8"/>
        <v>8320.6633399999992</v>
      </c>
      <c r="G31" s="13">
        <f t="shared" si="8"/>
        <v>24436.393339999999</v>
      </c>
      <c r="H31" s="13">
        <f t="shared" si="8"/>
        <v>7443.7825300000004</v>
      </c>
      <c r="I31" s="13">
        <f t="shared" si="8"/>
        <v>5650.7553200000002</v>
      </c>
      <c r="J31" s="13">
        <f t="shared" si="8"/>
        <v>8590.0657699999992</v>
      </c>
      <c r="K31" s="13">
        <f t="shared" si="8"/>
        <v>21684.603620000002</v>
      </c>
      <c r="L31" s="13">
        <f t="shared" si="8"/>
        <v>11074.402899999999</v>
      </c>
      <c r="M31" s="13">
        <f t="shared" si="8"/>
        <v>7777</v>
      </c>
      <c r="N31" s="13">
        <f t="shared" si="8"/>
        <v>10302.341640000001</v>
      </c>
      <c r="O31" s="13">
        <f t="shared" si="8"/>
        <v>-35185.5</v>
      </c>
      <c r="P31" s="13">
        <f t="shared" si="8"/>
        <v>29153.74454</v>
      </c>
      <c r="Q31" s="13">
        <f t="shared" si="8"/>
        <v>10365.6</v>
      </c>
      <c r="R31" s="13">
        <f t="shared" si="8"/>
        <v>10431</v>
      </c>
      <c r="S31" s="13">
        <f t="shared" si="8"/>
        <v>8823.25</v>
      </c>
      <c r="T31" s="13">
        <f t="shared" si="8"/>
        <v>29619.85</v>
      </c>
      <c r="U31" s="4"/>
    </row>
    <row r="32" spans="1:21" ht="12.75" customHeight="1">
      <c r="A32" s="15" t="s">
        <v>32</v>
      </c>
      <c r="B32" s="12"/>
      <c r="C32" s="12"/>
      <c r="D32" s="17">
        <f>D17+D21-D26</f>
        <v>0</v>
      </c>
      <c r="E32" s="17">
        <f t="shared" ref="E32:T32" si="9">E17+E21-E26</f>
        <v>0</v>
      </c>
      <c r="F32" s="17">
        <f t="shared" si="9"/>
        <v>0</v>
      </c>
      <c r="G32" s="17">
        <f t="shared" si="9"/>
        <v>0</v>
      </c>
      <c r="H32" s="17">
        <f t="shared" si="9"/>
        <v>0</v>
      </c>
      <c r="I32" s="17">
        <f t="shared" si="9"/>
        <v>0</v>
      </c>
      <c r="J32" s="17">
        <f t="shared" si="9"/>
        <v>0</v>
      </c>
      <c r="K32" s="17">
        <f t="shared" si="9"/>
        <v>0</v>
      </c>
      <c r="L32" s="17">
        <f t="shared" si="9"/>
        <v>0</v>
      </c>
      <c r="M32" s="17">
        <f t="shared" si="9"/>
        <v>0</v>
      </c>
      <c r="N32" s="17">
        <f t="shared" si="9"/>
        <v>0</v>
      </c>
      <c r="O32" s="17">
        <f t="shared" si="9"/>
        <v>-17230.8</v>
      </c>
      <c r="P32" s="17">
        <f t="shared" si="9"/>
        <v>0</v>
      </c>
      <c r="Q32" s="17">
        <f t="shared" si="9"/>
        <v>0</v>
      </c>
      <c r="R32" s="17">
        <f t="shared" si="9"/>
        <v>0</v>
      </c>
      <c r="S32" s="17">
        <f t="shared" si="9"/>
        <v>0</v>
      </c>
      <c r="T32" s="17">
        <f t="shared" si="9"/>
        <v>0</v>
      </c>
      <c r="U32" s="4"/>
    </row>
    <row r="33" spans="1:19">
      <c r="B33" s="25">
        <f>B18-C18</f>
        <v>6682.4084999999905</v>
      </c>
      <c r="D33" s="25"/>
    </row>
    <row r="34" spans="1:19">
      <c r="A34" s="1" t="s">
        <v>43</v>
      </c>
      <c r="D34" s="25">
        <f>D21-D26</f>
        <v>0</v>
      </c>
      <c r="E34" s="25">
        <f>E21-E26</f>
        <v>0</v>
      </c>
      <c r="F34" s="25">
        <f>F21-F26</f>
        <v>0</v>
      </c>
      <c r="H34" s="25">
        <f>H21-H26</f>
        <v>0</v>
      </c>
      <c r="I34" s="25">
        <f>I21-I26</f>
        <v>0</v>
      </c>
      <c r="J34" s="25">
        <f>J21-J26</f>
        <v>0</v>
      </c>
      <c r="L34" s="25">
        <f>L21-L26</f>
        <v>0</v>
      </c>
      <c r="M34" s="25">
        <f>M21-M26</f>
        <v>0</v>
      </c>
      <c r="N34" s="25">
        <f>N21-N26</f>
        <v>0</v>
      </c>
      <c r="Q34" s="25">
        <f>Q21-Q26</f>
        <v>0</v>
      </c>
      <c r="R34" s="25">
        <f>R21-R26</f>
        <v>0</v>
      </c>
      <c r="S34" s="25">
        <f>S21-S26</f>
        <v>0</v>
      </c>
    </row>
    <row r="35" spans="1:19">
      <c r="A35" s="1" t="s">
        <v>44</v>
      </c>
      <c r="G35" s="1" t="s">
        <v>45</v>
      </c>
      <c r="K35" s="1" t="s">
        <v>46</v>
      </c>
    </row>
    <row r="37" spans="1:19">
      <c r="A37" s="1" t="s">
        <v>47</v>
      </c>
      <c r="C37" s="1" t="s">
        <v>48</v>
      </c>
      <c r="G37" s="1" t="s">
        <v>45</v>
      </c>
      <c r="K37" s="1" t="s">
        <v>49</v>
      </c>
    </row>
    <row r="38" spans="1:19">
      <c r="C38" s="1" t="s">
        <v>50</v>
      </c>
    </row>
  </sheetData>
  <mergeCells count="17">
    <mergeCell ref="P1:T1"/>
    <mergeCell ref="P2:T2"/>
    <mergeCell ref="A4:T4"/>
    <mergeCell ref="A5:T5"/>
    <mergeCell ref="A7:T7"/>
    <mergeCell ref="A8:T8"/>
    <mergeCell ref="A10:A12"/>
    <mergeCell ref="B10:B12"/>
    <mergeCell ref="C10:C12"/>
    <mergeCell ref="D10:F11"/>
    <mergeCell ref="G10:G12"/>
    <mergeCell ref="K10:K12"/>
    <mergeCell ref="L10:N11"/>
    <mergeCell ref="P10:P12"/>
    <mergeCell ref="Q10:S11"/>
    <mergeCell ref="T10:T12"/>
    <mergeCell ref="H10:J11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38"/>
  <sheetViews>
    <sheetView topLeftCell="A4" zoomScale="80" zoomScaleNormal="80" workbookViewId="0">
      <selection activeCell="P25" sqref="P25"/>
    </sheetView>
  </sheetViews>
  <sheetFormatPr defaultColWidth="9.109375" defaultRowHeight="13.2"/>
  <cols>
    <col min="1" max="1" width="26.88671875" style="1" customWidth="1"/>
    <col min="2" max="2" width="10.44140625" style="1" customWidth="1"/>
    <col min="3" max="3" width="10" style="1" customWidth="1"/>
    <col min="4" max="6" width="9.109375" style="1" customWidth="1"/>
    <col min="7" max="7" width="9.88671875" style="1" customWidth="1"/>
    <col min="8" max="8" width="11" style="1" customWidth="1"/>
    <col min="9" max="9" width="10.88671875" style="1" customWidth="1"/>
    <col min="10" max="10" width="10.77734375" style="1" customWidth="1"/>
    <col min="11" max="11" width="10" style="1" customWidth="1"/>
    <col min="12" max="12" width="10.77734375" style="1" customWidth="1"/>
    <col min="13" max="13" width="11" style="1" customWidth="1"/>
    <col min="14" max="14" width="10.33203125" style="1" customWidth="1"/>
    <col min="15" max="15" width="0" style="1" hidden="1" customWidth="1"/>
    <col min="16" max="16" width="10.5546875" style="1" customWidth="1"/>
    <col min="17" max="17" width="10.109375" style="1" customWidth="1"/>
    <col min="18" max="18" width="11.109375" style="1" customWidth="1"/>
    <col min="19" max="19" width="10" style="1" customWidth="1"/>
    <col min="20" max="20" width="9.44140625" style="1" customWidth="1"/>
    <col min="21" max="21" width="11.6640625" style="1" customWidth="1"/>
    <col min="22" max="256" width="9.109375" style="1"/>
    <col min="257" max="257" width="26.88671875" style="1" customWidth="1"/>
    <col min="258" max="258" width="10.44140625" style="1" customWidth="1"/>
    <col min="259" max="259" width="8.88671875" style="1" customWidth="1"/>
    <col min="260" max="262" width="9.109375" style="1" customWidth="1"/>
    <col min="263" max="263" width="8.44140625" style="1" customWidth="1"/>
    <col min="264" max="266" width="9.109375" style="1" customWidth="1"/>
    <col min="267" max="267" width="8.44140625" style="1" customWidth="1"/>
    <col min="268" max="270" width="9.109375" style="1" customWidth="1"/>
    <col min="271" max="271" width="0" style="1" hidden="1" customWidth="1"/>
    <col min="272" max="272" width="8.44140625" style="1" customWidth="1"/>
    <col min="273" max="275" width="9.109375" style="1" customWidth="1"/>
    <col min="276" max="276" width="8.5546875" style="1" customWidth="1"/>
    <col min="277" max="277" width="11.6640625" style="1" customWidth="1"/>
    <col min="278" max="512" width="9.109375" style="1"/>
    <col min="513" max="513" width="26.88671875" style="1" customWidth="1"/>
    <col min="514" max="514" width="10.44140625" style="1" customWidth="1"/>
    <col min="515" max="515" width="8.88671875" style="1" customWidth="1"/>
    <col min="516" max="518" width="9.109375" style="1" customWidth="1"/>
    <col min="519" max="519" width="8.44140625" style="1" customWidth="1"/>
    <col min="520" max="522" width="9.109375" style="1" customWidth="1"/>
    <col min="523" max="523" width="8.44140625" style="1" customWidth="1"/>
    <col min="524" max="526" width="9.109375" style="1" customWidth="1"/>
    <col min="527" max="527" width="0" style="1" hidden="1" customWidth="1"/>
    <col min="528" max="528" width="8.44140625" style="1" customWidth="1"/>
    <col min="529" max="531" width="9.109375" style="1" customWidth="1"/>
    <col min="532" max="532" width="8.5546875" style="1" customWidth="1"/>
    <col min="533" max="533" width="11.6640625" style="1" customWidth="1"/>
    <col min="534" max="768" width="9.109375" style="1"/>
    <col min="769" max="769" width="26.88671875" style="1" customWidth="1"/>
    <col min="770" max="770" width="10.44140625" style="1" customWidth="1"/>
    <col min="771" max="771" width="8.88671875" style="1" customWidth="1"/>
    <col min="772" max="774" width="9.109375" style="1" customWidth="1"/>
    <col min="775" max="775" width="8.44140625" style="1" customWidth="1"/>
    <col min="776" max="778" width="9.109375" style="1" customWidth="1"/>
    <col min="779" max="779" width="8.44140625" style="1" customWidth="1"/>
    <col min="780" max="782" width="9.109375" style="1" customWidth="1"/>
    <col min="783" max="783" width="0" style="1" hidden="1" customWidth="1"/>
    <col min="784" max="784" width="8.44140625" style="1" customWidth="1"/>
    <col min="785" max="787" width="9.109375" style="1" customWidth="1"/>
    <col min="788" max="788" width="8.5546875" style="1" customWidth="1"/>
    <col min="789" max="789" width="11.6640625" style="1" customWidth="1"/>
    <col min="790" max="1024" width="9.109375" style="1"/>
    <col min="1025" max="1025" width="26.88671875" style="1" customWidth="1"/>
    <col min="1026" max="1026" width="10.44140625" style="1" customWidth="1"/>
    <col min="1027" max="1027" width="8.88671875" style="1" customWidth="1"/>
    <col min="1028" max="1030" width="9.109375" style="1" customWidth="1"/>
    <col min="1031" max="1031" width="8.44140625" style="1" customWidth="1"/>
    <col min="1032" max="1034" width="9.109375" style="1" customWidth="1"/>
    <col min="1035" max="1035" width="8.44140625" style="1" customWidth="1"/>
    <col min="1036" max="1038" width="9.109375" style="1" customWidth="1"/>
    <col min="1039" max="1039" width="0" style="1" hidden="1" customWidth="1"/>
    <col min="1040" max="1040" width="8.44140625" style="1" customWidth="1"/>
    <col min="1041" max="1043" width="9.109375" style="1" customWidth="1"/>
    <col min="1044" max="1044" width="8.5546875" style="1" customWidth="1"/>
    <col min="1045" max="1045" width="11.6640625" style="1" customWidth="1"/>
    <col min="1046" max="1280" width="9.109375" style="1"/>
    <col min="1281" max="1281" width="26.88671875" style="1" customWidth="1"/>
    <col min="1282" max="1282" width="10.44140625" style="1" customWidth="1"/>
    <col min="1283" max="1283" width="8.88671875" style="1" customWidth="1"/>
    <col min="1284" max="1286" width="9.109375" style="1" customWidth="1"/>
    <col min="1287" max="1287" width="8.44140625" style="1" customWidth="1"/>
    <col min="1288" max="1290" width="9.109375" style="1" customWidth="1"/>
    <col min="1291" max="1291" width="8.44140625" style="1" customWidth="1"/>
    <col min="1292" max="1294" width="9.109375" style="1" customWidth="1"/>
    <col min="1295" max="1295" width="0" style="1" hidden="1" customWidth="1"/>
    <col min="1296" max="1296" width="8.44140625" style="1" customWidth="1"/>
    <col min="1297" max="1299" width="9.109375" style="1" customWidth="1"/>
    <col min="1300" max="1300" width="8.5546875" style="1" customWidth="1"/>
    <col min="1301" max="1301" width="11.6640625" style="1" customWidth="1"/>
    <col min="1302" max="1536" width="9.109375" style="1"/>
    <col min="1537" max="1537" width="26.88671875" style="1" customWidth="1"/>
    <col min="1538" max="1538" width="10.44140625" style="1" customWidth="1"/>
    <col min="1539" max="1539" width="8.88671875" style="1" customWidth="1"/>
    <col min="1540" max="1542" width="9.109375" style="1" customWidth="1"/>
    <col min="1543" max="1543" width="8.44140625" style="1" customWidth="1"/>
    <col min="1544" max="1546" width="9.109375" style="1" customWidth="1"/>
    <col min="1547" max="1547" width="8.44140625" style="1" customWidth="1"/>
    <col min="1548" max="1550" width="9.109375" style="1" customWidth="1"/>
    <col min="1551" max="1551" width="0" style="1" hidden="1" customWidth="1"/>
    <col min="1552" max="1552" width="8.44140625" style="1" customWidth="1"/>
    <col min="1553" max="1555" width="9.109375" style="1" customWidth="1"/>
    <col min="1556" max="1556" width="8.5546875" style="1" customWidth="1"/>
    <col min="1557" max="1557" width="11.6640625" style="1" customWidth="1"/>
    <col min="1558" max="1792" width="9.109375" style="1"/>
    <col min="1793" max="1793" width="26.88671875" style="1" customWidth="1"/>
    <col min="1794" max="1794" width="10.44140625" style="1" customWidth="1"/>
    <col min="1795" max="1795" width="8.88671875" style="1" customWidth="1"/>
    <col min="1796" max="1798" width="9.109375" style="1" customWidth="1"/>
    <col min="1799" max="1799" width="8.44140625" style="1" customWidth="1"/>
    <col min="1800" max="1802" width="9.109375" style="1" customWidth="1"/>
    <col min="1803" max="1803" width="8.44140625" style="1" customWidth="1"/>
    <col min="1804" max="1806" width="9.109375" style="1" customWidth="1"/>
    <col min="1807" max="1807" width="0" style="1" hidden="1" customWidth="1"/>
    <col min="1808" max="1808" width="8.44140625" style="1" customWidth="1"/>
    <col min="1809" max="1811" width="9.109375" style="1" customWidth="1"/>
    <col min="1812" max="1812" width="8.5546875" style="1" customWidth="1"/>
    <col min="1813" max="1813" width="11.6640625" style="1" customWidth="1"/>
    <col min="1814" max="2048" width="9.109375" style="1"/>
    <col min="2049" max="2049" width="26.88671875" style="1" customWidth="1"/>
    <col min="2050" max="2050" width="10.44140625" style="1" customWidth="1"/>
    <col min="2051" max="2051" width="8.88671875" style="1" customWidth="1"/>
    <col min="2052" max="2054" width="9.109375" style="1" customWidth="1"/>
    <col min="2055" max="2055" width="8.44140625" style="1" customWidth="1"/>
    <col min="2056" max="2058" width="9.109375" style="1" customWidth="1"/>
    <col min="2059" max="2059" width="8.44140625" style="1" customWidth="1"/>
    <col min="2060" max="2062" width="9.109375" style="1" customWidth="1"/>
    <col min="2063" max="2063" width="0" style="1" hidden="1" customWidth="1"/>
    <col min="2064" max="2064" width="8.44140625" style="1" customWidth="1"/>
    <col min="2065" max="2067" width="9.109375" style="1" customWidth="1"/>
    <col min="2068" max="2068" width="8.5546875" style="1" customWidth="1"/>
    <col min="2069" max="2069" width="11.6640625" style="1" customWidth="1"/>
    <col min="2070" max="2304" width="9.109375" style="1"/>
    <col min="2305" max="2305" width="26.88671875" style="1" customWidth="1"/>
    <col min="2306" max="2306" width="10.44140625" style="1" customWidth="1"/>
    <col min="2307" max="2307" width="8.88671875" style="1" customWidth="1"/>
    <col min="2308" max="2310" width="9.109375" style="1" customWidth="1"/>
    <col min="2311" max="2311" width="8.44140625" style="1" customWidth="1"/>
    <col min="2312" max="2314" width="9.109375" style="1" customWidth="1"/>
    <col min="2315" max="2315" width="8.44140625" style="1" customWidth="1"/>
    <col min="2316" max="2318" width="9.109375" style="1" customWidth="1"/>
    <col min="2319" max="2319" width="0" style="1" hidden="1" customWidth="1"/>
    <col min="2320" max="2320" width="8.44140625" style="1" customWidth="1"/>
    <col min="2321" max="2323" width="9.109375" style="1" customWidth="1"/>
    <col min="2324" max="2324" width="8.5546875" style="1" customWidth="1"/>
    <col min="2325" max="2325" width="11.6640625" style="1" customWidth="1"/>
    <col min="2326" max="2560" width="9.109375" style="1"/>
    <col min="2561" max="2561" width="26.88671875" style="1" customWidth="1"/>
    <col min="2562" max="2562" width="10.44140625" style="1" customWidth="1"/>
    <col min="2563" max="2563" width="8.88671875" style="1" customWidth="1"/>
    <col min="2564" max="2566" width="9.109375" style="1" customWidth="1"/>
    <col min="2567" max="2567" width="8.44140625" style="1" customWidth="1"/>
    <col min="2568" max="2570" width="9.109375" style="1" customWidth="1"/>
    <col min="2571" max="2571" width="8.44140625" style="1" customWidth="1"/>
    <col min="2572" max="2574" width="9.109375" style="1" customWidth="1"/>
    <col min="2575" max="2575" width="0" style="1" hidden="1" customWidth="1"/>
    <col min="2576" max="2576" width="8.44140625" style="1" customWidth="1"/>
    <col min="2577" max="2579" width="9.109375" style="1" customWidth="1"/>
    <col min="2580" max="2580" width="8.5546875" style="1" customWidth="1"/>
    <col min="2581" max="2581" width="11.6640625" style="1" customWidth="1"/>
    <col min="2582" max="2816" width="9.109375" style="1"/>
    <col min="2817" max="2817" width="26.88671875" style="1" customWidth="1"/>
    <col min="2818" max="2818" width="10.44140625" style="1" customWidth="1"/>
    <col min="2819" max="2819" width="8.88671875" style="1" customWidth="1"/>
    <col min="2820" max="2822" width="9.109375" style="1" customWidth="1"/>
    <col min="2823" max="2823" width="8.44140625" style="1" customWidth="1"/>
    <col min="2824" max="2826" width="9.109375" style="1" customWidth="1"/>
    <col min="2827" max="2827" width="8.44140625" style="1" customWidth="1"/>
    <col min="2828" max="2830" width="9.109375" style="1" customWidth="1"/>
    <col min="2831" max="2831" width="0" style="1" hidden="1" customWidth="1"/>
    <col min="2832" max="2832" width="8.44140625" style="1" customWidth="1"/>
    <col min="2833" max="2835" width="9.109375" style="1" customWidth="1"/>
    <col min="2836" max="2836" width="8.5546875" style="1" customWidth="1"/>
    <col min="2837" max="2837" width="11.6640625" style="1" customWidth="1"/>
    <col min="2838" max="3072" width="9.109375" style="1"/>
    <col min="3073" max="3073" width="26.88671875" style="1" customWidth="1"/>
    <col min="3074" max="3074" width="10.44140625" style="1" customWidth="1"/>
    <col min="3075" max="3075" width="8.88671875" style="1" customWidth="1"/>
    <col min="3076" max="3078" width="9.109375" style="1" customWidth="1"/>
    <col min="3079" max="3079" width="8.44140625" style="1" customWidth="1"/>
    <col min="3080" max="3082" width="9.109375" style="1" customWidth="1"/>
    <col min="3083" max="3083" width="8.44140625" style="1" customWidth="1"/>
    <col min="3084" max="3086" width="9.109375" style="1" customWidth="1"/>
    <col min="3087" max="3087" width="0" style="1" hidden="1" customWidth="1"/>
    <col min="3088" max="3088" width="8.44140625" style="1" customWidth="1"/>
    <col min="3089" max="3091" width="9.109375" style="1" customWidth="1"/>
    <col min="3092" max="3092" width="8.5546875" style="1" customWidth="1"/>
    <col min="3093" max="3093" width="11.6640625" style="1" customWidth="1"/>
    <col min="3094" max="3328" width="9.109375" style="1"/>
    <col min="3329" max="3329" width="26.88671875" style="1" customWidth="1"/>
    <col min="3330" max="3330" width="10.44140625" style="1" customWidth="1"/>
    <col min="3331" max="3331" width="8.88671875" style="1" customWidth="1"/>
    <col min="3332" max="3334" width="9.109375" style="1" customWidth="1"/>
    <col min="3335" max="3335" width="8.44140625" style="1" customWidth="1"/>
    <col min="3336" max="3338" width="9.109375" style="1" customWidth="1"/>
    <col min="3339" max="3339" width="8.44140625" style="1" customWidth="1"/>
    <col min="3340" max="3342" width="9.109375" style="1" customWidth="1"/>
    <col min="3343" max="3343" width="0" style="1" hidden="1" customWidth="1"/>
    <col min="3344" max="3344" width="8.44140625" style="1" customWidth="1"/>
    <col min="3345" max="3347" width="9.109375" style="1" customWidth="1"/>
    <col min="3348" max="3348" width="8.5546875" style="1" customWidth="1"/>
    <col min="3349" max="3349" width="11.6640625" style="1" customWidth="1"/>
    <col min="3350" max="3584" width="9.109375" style="1"/>
    <col min="3585" max="3585" width="26.88671875" style="1" customWidth="1"/>
    <col min="3586" max="3586" width="10.44140625" style="1" customWidth="1"/>
    <col min="3587" max="3587" width="8.88671875" style="1" customWidth="1"/>
    <col min="3588" max="3590" width="9.109375" style="1" customWidth="1"/>
    <col min="3591" max="3591" width="8.44140625" style="1" customWidth="1"/>
    <col min="3592" max="3594" width="9.109375" style="1" customWidth="1"/>
    <col min="3595" max="3595" width="8.44140625" style="1" customWidth="1"/>
    <col min="3596" max="3598" width="9.109375" style="1" customWidth="1"/>
    <col min="3599" max="3599" width="0" style="1" hidden="1" customWidth="1"/>
    <col min="3600" max="3600" width="8.44140625" style="1" customWidth="1"/>
    <col min="3601" max="3603" width="9.109375" style="1" customWidth="1"/>
    <col min="3604" max="3604" width="8.5546875" style="1" customWidth="1"/>
    <col min="3605" max="3605" width="11.6640625" style="1" customWidth="1"/>
    <col min="3606" max="3840" width="9.109375" style="1"/>
    <col min="3841" max="3841" width="26.88671875" style="1" customWidth="1"/>
    <col min="3842" max="3842" width="10.44140625" style="1" customWidth="1"/>
    <col min="3843" max="3843" width="8.88671875" style="1" customWidth="1"/>
    <col min="3844" max="3846" width="9.109375" style="1" customWidth="1"/>
    <col min="3847" max="3847" width="8.44140625" style="1" customWidth="1"/>
    <col min="3848" max="3850" width="9.109375" style="1" customWidth="1"/>
    <col min="3851" max="3851" width="8.44140625" style="1" customWidth="1"/>
    <col min="3852" max="3854" width="9.109375" style="1" customWidth="1"/>
    <col min="3855" max="3855" width="0" style="1" hidden="1" customWidth="1"/>
    <col min="3856" max="3856" width="8.44140625" style="1" customWidth="1"/>
    <col min="3857" max="3859" width="9.109375" style="1" customWidth="1"/>
    <col min="3860" max="3860" width="8.5546875" style="1" customWidth="1"/>
    <col min="3861" max="3861" width="11.6640625" style="1" customWidth="1"/>
    <col min="3862" max="4096" width="9.109375" style="1"/>
    <col min="4097" max="4097" width="26.88671875" style="1" customWidth="1"/>
    <col min="4098" max="4098" width="10.44140625" style="1" customWidth="1"/>
    <col min="4099" max="4099" width="8.88671875" style="1" customWidth="1"/>
    <col min="4100" max="4102" width="9.109375" style="1" customWidth="1"/>
    <col min="4103" max="4103" width="8.44140625" style="1" customWidth="1"/>
    <col min="4104" max="4106" width="9.109375" style="1" customWidth="1"/>
    <col min="4107" max="4107" width="8.44140625" style="1" customWidth="1"/>
    <col min="4108" max="4110" width="9.109375" style="1" customWidth="1"/>
    <col min="4111" max="4111" width="0" style="1" hidden="1" customWidth="1"/>
    <col min="4112" max="4112" width="8.44140625" style="1" customWidth="1"/>
    <col min="4113" max="4115" width="9.109375" style="1" customWidth="1"/>
    <col min="4116" max="4116" width="8.5546875" style="1" customWidth="1"/>
    <col min="4117" max="4117" width="11.6640625" style="1" customWidth="1"/>
    <col min="4118" max="4352" width="9.109375" style="1"/>
    <col min="4353" max="4353" width="26.88671875" style="1" customWidth="1"/>
    <col min="4354" max="4354" width="10.44140625" style="1" customWidth="1"/>
    <col min="4355" max="4355" width="8.88671875" style="1" customWidth="1"/>
    <col min="4356" max="4358" width="9.109375" style="1" customWidth="1"/>
    <col min="4359" max="4359" width="8.44140625" style="1" customWidth="1"/>
    <col min="4360" max="4362" width="9.109375" style="1" customWidth="1"/>
    <col min="4363" max="4363" width="8.44140625" style="1" customWidth="1"/>
    <col min="4364" max="4366" width="9.109375" style="1" customWidth="1"/>
    <col min="4367" max="4367" width="0" style="1" hidden="1" customWidth="1"/>
    <col min="4368" max="4368" width="8.44140625" style="1" customWidth="1"/>
    <col min="4369" max="4371" width="9.109375" style="1" customWidth="1"/>
    <col min="4372" max="4372" width="8.5546875" style="1" customWidth="1"/>
    <col min="4373" max="4373" width="11.6640625" style="1" customWidth="1"/>
    <col min="4374" max="4608" width="9.109375" style="1"/>
    <col min="4609" max="4609" width="26.88671875" style="1" customWidth="1"/>
    <col min="4610" max="4610" width="10.44140625" style="1" customWidth="1"/>
    <col min="4611" max="4611" width="8.88671875" style="1" customWidth="1"/>
    <col min="4612" max="4614" width="9.109375" style="1" customWidth="1"/>
    <col min="4615" max="4615" width="8.44140625" style="1" customWidth="1"/>
    <col min="4616" max="4618" width="9.109375" style="1" customWidth="1"/>
    <col min="4619" max="4619" width="8.44140625" style="1" customWidth="1"/>
    <col min="4620" max="4622" width="9.109375" style="1" customWidth="1"/>
    <col min="4623" max="4623" width="0" style="1" hidden="1" customWidth="1"/>
    <col min="4624" max="4624" width="8.44140625" style="1" customWidth="1"/>
    <col min="4625" max="4627" width="9.109375" style="1" customWidth="1"/>
    <col min="4628" max="4628" width="8.5546875" style="1" customWidth="1"/>
    <col min="4629" max="4629" width="11.6640625" style="1" customWidth="1"/>
    <col min="4630" max="4864" width="9.109375" style="1"/>
    <col min="4865" max="4865" width="26.88671875" style="1" customWidth="1"/>
    <col min="4866" max="4866" width="10.44140625" style="1" customWidth="1"/>
    <col min="4867" max="4867" width="8.88671875" style="1" customWidth="1"/>
    <col min="4868" max="4870" width="9.109375" style="1" customWidth="1"/>
    <col min="4871" max="4871" width="8.44140625" style="1" customWidth="1"/>
    <col min="4872" max="4874" width="9.109375" style="1" customWidth="1"/>
    <col min="4875" max="4875" width="8.44140625" style="1" customWidth="1"/>
    <col min="4876" max="4878" width="9.109375" style="1" customWidth="1"/>
    <col min="4879" max="4879" width="0" style="1" hidden="1" customWidth="1"/>
    <col min="4880" max="4880" width="8.44140625" style="1" customWidth="1"/>
    <col min="4881" max="4883" width="9.109375" style="1" customWidth="1"/>
    <col min="4884" max="4884" width="8.5546875" style="1" customWidth="1"/>
    <col min="4885" max="4885" width="11.6640625" style="1" customWidth="1"/>
    <col min="4886" max="5120" width="9.109375" style="1"/>
    <col min="5121" max="5121" width="26.88671875" style="1" customWidth="1"/>
    <col min="5122" max="5122" width="10.44140625" style="1" customWidth="1"/>
    <col min="5123" max="5123" width="8.88671875" style="1" customWidth="1"/>
    <col min="5124" max="5126" width="9.109375" style="1" customWidth="1"/>
    <col min="5127" max="5127" width="8.44140625" style="1" customWidth="1"/>
    <col min="5128" max="5130" width="9.109375" style="1" customWidth="1"/>
    <col min="5131" max="5131" width="8.44140625" style="1" customWidth="1"/>
    <col min="5132" max="5134" width="9.109375" style="1" customWidth="1"/>
    <col min="5135" max="5135" width="0" style="1" hidden="1" customWidth="1"/>
    <col min="5136" max="5136" width="8.44140625" style="1" customWidth="1"/>
    <col min="5137" max="5139" width="9.109375" style="1" customWidth="1"/>
    <col min="5140" max="5140" width="8.5546875" style="1" customWidth="1"/>
    <col min="5141" max="5141" width="11.6640625" style="1" customWidth="1"/>
    <col min="5142" max="5376" width="9.109375" style="1"/>
    <col min="5377" max="5377" width="26.88671875" style="1" customWidth="1"/>
    <col min="5378" max="5378" width="10.44140625" style="1" customWidth="1"/>
    <col min="5379" max="5379" width="8.88671875" style="1" customWidth="1"/>
    <col min="5380" max="5382" width="9.109375" style="1" customWidth="1"/>
    <col min="5383" max="5383" width="8.44140625" style="1" customWidth="1"/>
    <col min="5384" max="5386" width="9.109375" style="1" customWidth="1"/>
    <col min="5387" max="5387" width="8.44140625" style="1" customWidth="1"/>
    <col min="5388" max="5390" width="9.109375" style="1" customWidth="1"/>
    <col min="5391" max="5391" width="0" style="1" hidden="1" customWidth="1"/>
    <col min="5392" max="5392" width="8.44140625" style="1" customWidth="1"/>
    <col min="5393" max="5395" width="9.109375" style="1" customWidth="1"/>
    <col min="5396" max="5396" width="8.5546875" style="1" customWidth="1"/>
    <col min="5397" max="5397" width="11.6640625" style="1" customWidth="1"/>
    <col min="5398" max="5632" width="9.109375" style="1"/>
    <col min="5633" max="5633" width="26.88671875" style="1" customWidth="1"/>
    <col min="5634" max="5634" width="10.44140625" style="1" customWidth="1"/>
    <col min="5635" max="5635" width="8.88671875" style="1" customWidth="1"/>
    <col min="5636" max="5638" width="9.109375" style="1" customWidth="1"/>
    <col min="5639" max="5639" width="8.44140625" style="1" customWidth="1"/>
    <col min="5640" max="5642" width="9.109375" style="1" customWidth="1"/>
    <col min="5643" max="5643" width="8.44140625" style="1" customWidth="1"/>
    <col min="5644" max="5646" width="9.109375" style="1" customWidth="1"/>
    <col min="5647" max="5647" width="0" style="1" hidden="1" customWidth="1"/>
    <col min="5648" max="5648" width="8.44140625" style="1" customWidth="1"/>
    <col min="5649" max="5651" width="9.109375" style="1" customWidth="1"/>
    <col min="5652" max="5652" width="8.5546875" style="1" customWidth="1"/>
    <col min="5653" max="5653" width="11.6640625" style="1" customWidth="1"/>
    <col min="5654" max="5888" width="9.109375" style="1"/>
    <col min="5889" max="5889" width="26.88671875" style="1" customWidth="1"/>
    <col min="5890" max="5890" width="10.44140625" style="1" customWidth="1"/>
    <col min="5891" max="5891" width="8.88671875" style="1" customWidth="1"/>
    <col min="5892" max="5894" width="9.109375" style="1" customWidth="1"/>
    <col min="5895" max="5895" width="8.44140625" style="1" customWidth="1"/>
    <col min="5896" max="5898" width="9.109375" style="1" customWidth="1"/>
    <col min="5899" max="5899" width="8.44140625" style="1" customWidth="1"/>
    <col min="5900" max="5902" width="9.109375" style="1" customWidth="1"/>
    <col min="5903" max="5903" width="0" style="1" hidden="1" customWidth="1"/>
    <col min="5904" max="5904" width="8.44140625" style="1" customWidth="1"/>
    <col min="5905" max="5907" width="9.109375" style="1" customWidth="1"/>
    <col min="5908" max="5908" width="8.5546875" style="1" customWidth="1"/>
    <col min="5909" max="5909" width="11.6640625" style="1" customWidth="1"/>
    <col min="5910" max="6144" width="9.109375" style="1"/>
    <col min="6145" max="6145" width="26.88671875" style="1" customWidth="1"/>
    <col min="6146" max="6146" width="10.44140625" style="1" customWidth="1"/>
    <col min="6147" max="6147" width="8.88671875" style="1" customWidth="1"/>
    <col min="6148" max="6150" width="9.109375" style="1" customWidth="1"/>
    <col min="6151" max="6151" width="8.44140625" style="1" customWidth="1"/>
    <col min="6152" max="6154" width="9.109375" style="1" customWidth="1"/>
    <col min="6155" max="6155" width="8.44140625" style="1" customWidth="1"/>
    <col min="6156" max="6158" width="9.109375" style="1" customWidth="1"/>
    <col min="6159" max="6159" width="0" style="1" hidden="1" customWidth="1"/>
    <col min="6160" max="6160" width="8.44140625" style="1" customWidth="1"/>
    <col min="6161" max="6163" width="9.109375" style="1" customWidth="1"/>
    <col min="6164" max="6164" width="8.5546875" style="1" customWidth="1"/>
    <col min="6165" max="6165" width="11.6640625" style="1" customWidth="1"/>
    <col min="6166" max="6400" width="9.109375" style="1"/>
    <col min="6401" max="6401" width="26.88671875" style="1" customWidth="1"/>
    <col min="6402" max="6402" width="10.44140625" style="1" customWidth="1"/>
    <col min="6403" max="6403" width="8.88671875" style="1" customWidth="1"/>
    <col min="6404" max="6406" width="9.109375" style="1" customWidth="1"/>
    <col min="6407" max="6407" width="8.44140625" style="1" customWidth="1"/>
    <col min="6408" max="6410" width="9.109375" style="1" customWidth="1"/>
    <col min="6411" max="6411" width="8.44140625" style="1" customWidth="1"/>
    <col min="6412" max="6414" width="9.109375" style="1" customWidth="1"/>
    <col min="6415" max="6415" width="0" style="1" hidden="1" customWidth="1"/>
    <col min="6416" max="6416" width="8.44140625" style="1" customWidth="1"/>
    <col min="6417" max="6419" width="9.109375" style="1" customWidth="1"/>
    <col min="6420" max="6420" width="8.5546875" style="1" customWidth="1"/>
    <col min="6421" max="6421" width="11.6640625" style="1" customWidth="1"/>
    <col min="6422" max="6656" width="9.109375" style="1"/>
    <col min="6657" max="6657" width="26.88671875" style="1" customWidth="1"/>
    <col min="6658" max="6658" width="10.44140625" style="1" customWidth="1"/>
    <col min="6659" max="6659" width="8.88671875" style="1" customWidth="1"/>
    <col min="6660" max="6662" width="9.109375" style="1" customWidth="1"/>
    <col min="6663" max="6663" width="8.44140625" style="1" customWidth="1"/>
    <col min="6664" max="6666" width="9.109375" style="1" customWidth="1"/>
    <col min="6667" max="6667" width="8.44140625" style="1" customWidth="1"/>
    <col min="6668" max="6670" width="9.109375" style="1" customWidth="1"/>
    <col min="6671" max="6671" width="0" style="1" hidden="1" customWidth="1"/>
    <col min="6672" max="6672" width="8.44140625" style="1" customWidth="1"/>
    <col min="6673" max="6675" width="9.109375" style="1" customWidth="1"/>
    <col min="6676" max="6676" width="8.5546875" style="1" customWidth="1"/>
    <col min="6677" max="6677" width="11.6640625" style="1" customWidth="1"/>
    <col min="6678" max="6912" width="9.109375" style="1"/>
    <col min="6913" max="6913" width="26.88671875" style="1" customWidth="1"/>
    <col min="6914" max="6914" width="10.44140625" style="1" customWidth="1"/>
    <col min="6915" max="6915" width="8.88671875" style="1" customWidth="1"/>
    <col min="6916" max="6918" width="9.109375" style="1" customWidth="1"/>
    <col min="6919" max="6919" width="8.44140625" style="1" customWidth="1"/>
    <col min="6920" max="6922" width="9.109375" style="1" customWidth="1"/>
    <col min="6923" max="6923" width="8.44140625" style="1" customWidth="1"/>
    <col min="6924" max="6926" width="9.109375" style="1" customWidth="1"/>
    <col min="6927" max="6927" width="0" style="1" hidden="1" customWidth="1"/>
    <col min="6928" max="6928" width="8.44140625" style="1" customWidth="1"/>
    <col min="6929" max="6931" width="9.109375" style="1" customWidth="1"/>
    <col min="6932" max="6932" width="8.5546875" style="1" customWidth="1"/>
    <col min="6933" max="6933" width="11.6640625" style="1" customWidth="1"/>
    <col min="6934" max="7168" width="9.109375" style="1"/>
    <col min="7169" max="7169" width="26.88671875" style="1" customWidth="1"/>
    <col min="7170" max="7170" width="10.44140625" style="1" customWidth="1"/>
    <col min="7171" max="7171" width="8.88671875" style="1" customWidth="1"/>
    <col min="7172" max="7174" width="9.109375" style="1" customWidth="1"/>
    <col min="7175" max="7175" width="8.44140625" style="1" customWidth="1"/>
    <col min="7176" max="7178" width="9.109375" style="1" customWidth="1"/>
    <col min="7179" max="7179" width="8.44140625" style="1" customWidth="1"/>
    <col min="7180" max="7182" width="9.109375" style="1" customWidth="1"/>
    <col min="7183" max="7183" width="0" style="1" hidden="1" customWidth="1"/>
    <col min="7184" max="7184" width="8.44140625" style="1" customWidth="1"/>
    <col min="7185" max="7187" width="9.109375" style="1" customWidth="1"/>
    <col min="7188" max="7188" width="8.5546875" style="1" customWidth="1"/>
    <col min="7189" max="7189" width="11.6640625" style="1" customWidth="1"/>
    <col min="7190" max="7424" width="9.109375" style="1"/>
    <col min="7425" max="7425" width="26.88671875" style="1" customWidth="1"/>
    <col min="7426" max="7426" width="10.44140625" style="1" customWidth="1"/>
    <col min="7427" max="7427" width="8.88671875" style="1" customWidth="1"/>
    <col min="7428" max="7430" width="9.109375" style="1" customWidth="1"/>
    <col min="7431" max="7431" width="8.44140625" style="1" customWidth="1"/>
    <col min="7432" max="7434" width="9.109375" style="1" customWidth="1"/>
    <col min="7435" max="7435" width="8.44140625" style="1" customWidth="1"/>
    <col min="7436" max="7438" width="9.109375" style="1" customWidth="1"/>
    <col min="7439" max="7439" width="0" style="1" hidden="1" customWidth="1"/>
    <col min="7440" max="7440" width="8.44140625" style="1" customWidth="1"/>
    <col min="7441" max="7443" width="9.109375" style="1" customWidth="1"/>
    <col min="7444" max="7444" width="8.5546875" style="1" customWidth="1"/>
    <col min="7445" max="7445" width="11.6640625" style="1" customWidth="1"/>
    <col min="7446" max="7680" width="9.109375" style="1"/>
    <col min="7681" max="7681" width="26.88671875" style="1" customWidth="1"/>
    <col min="7682" max="7682" width="10.44140625" style="1" customWidth="1"/>
    <col min="7683" max="7683" width="8.88671875" style="1" customWidth="1"/>
    <col min="7684" max="7686" width="9.109375" style="1" customWidth="1"/>
    <col min="7687" max="7687" width="8.44140625" style="1" customWidth="1"/>
    <col min="7688" max="7690" width="9.109375" style="1" customWidth="1"/>
    <col min="7691" max="7691" width="8.44140625" style="1" customWidth="1"/>
    <col min="7692" max="7694" width="9.109375" style="1" customWidth="1"/>
    <col min="7695" max="7695" width="0" style="1" hidden="1" customWidth="1"/>
    <col min="7696" max="7696" width="8.44140625" style="1" customWidth="1"/>
    <col min="7697" max="7699" width="9.109375" style="1" customWidth="1"/>
    <col min="7700" max="7700" width="8.5546875" style="1" customWidth="1"/>
    <col min="7701" max="7701" width="11.6640625" style="1" customWidth="1"/>
    <col min="7702" max="7936" width="9.109375" style="1"/>
    <col min="7937" max="7937" width="26.88671875" style="1" customWidth="1"/>
    <col min="7938" max="7938" width="10.44140625" style="1" customWidth="1"/>
    <col min="7939" max="7939" width="8.88671875" style="1" customWidth="1"/>
    <col min="7940" max="7942" width="9.109375" style="1" customWidth="1"/>
    <col min="7943" max="7943" width="8.44140625" style="1" customWidth="1"/>
    <col min="7944" max="7946" width="9.109375" style="1" customWidth="1"/>
    <col min="7947" max="7947" width="8.44140625" style="1" customWidth="1"/>
    <col min="7948" max="7950" width="9.109375" style="1" customWidth="1"/>
    <col min="7951" max="7951" width="0" style="1" hidden="1" customWidth="1"/>
    <col min="7952" max="7952" width="8.44140625" style="1" customWidth="1"/>
    <col min="7953" max="7955" width="9.109375" style="1" customWidth="1"/>
    <col min="7956" max="7956" width="8.5546875" style="1" customWidth="1"/>
    <col min="7957" max="7957" width="11.6640625" style="1" customWidth="1"/>
    <col min="7958" max="8192" width="9.109375" style="1"/>
    <col min="8193" max="8193" width="26.88671875" style="1" customWidth="1"/>
    <col min="8194" max="8194" width="10.44140625" style="1" customWidth="1"/>
    <col min="8195" max="8195" width="8.88671875" style="1" customWidth="1"/>
    <col min="8196" max="8198" width="9.109375" style="1" customWidth="1"/>
    <col min="8199" max="8199" width="8.44140625" style="1" customWidth="1"/>
    <col min="8200" max="8202" width="9.109375" style="1" customWidth="1"/>
    <col min="8203" max="8203" width="8.44140625" style="1" customWidth="1"/>
    <col min="8204" max="8206" width="9.109375" style="1" customWidth="1"/>
    <col min="8207" max="8207" width="0" style="1" hidden="1" customWidth="1"/>
    <col min="8208" max="8208" width="8.44140625" style="1" customWidth="1"/>
    <col min="8209" max="8211" width="9.109375" style="1" customWidth="1"/>
    <col min="8212" max="8212" width="8.5546875" style="1" customWidth="1"/>
    <col min="8213" max="8213" width="11.6640625" style="1" customWidth="1"/>
    <col min="8214" max="8448" width="9.109375" style="1"/>
    <col min="8449" max="8449" width="26.88671875" style="1" customWidth="1"/>
    <col min="8450" max="8450" width="10.44140625" style="1" customWidth="1"/>
    <col min="8451" max="8451" width="8.88671875" style="1" customWidth="1"/>
    <col min="8452" max="8454" width="9.109375" style="1" customWidth="1"/>
    <col min="8455" max="8455" width="8.44140625" style="1" customWidth="1"/>
    <col min="8456" max="8458" width="9.109375" style="1" customWidth="1"/>
    <col min="8459" max="8459" width="8.44140625" style="1" customWidth="1"/>
    <col min="8460" max="8462" width="9.109375" style="1" customWidth="1"/>
    <col min="8463" max="8463" width="0" style="1" hidden="1" customWidth="1"/>
    <col min="8464" max="8464" width="8.44140625" style="1" customWidth="1"/>
    <col min="8465" max="8467" width="9.109375" style="1" customWidth="1"/>
    <col min="8468" max="8468" width="8.5546875" style="1" customWidth="1"/>
    <col min="8469" max="8469" width="11.6640625" style="1" customWidth="1"/>
    <col min="8470" max="8704" width="9.109375" style="1"/>
    <col min="8705" max="8705" width="26.88671875" style="1" customWidth="1"/>
    <col min="8706" max="8706" width="10.44140625" style="1" customWidth="1"/>
    <col min="8707" max="8707" width="8.88671875" style="1" customWidth="1"/>
    <col min="8708" max="8710" width="9.109375" style="1" customWidth="1"/>
    <col min="8711" max="8711" width="8.44140625" style="1" customWidth="1"/>
    <col min="8712" max="8714" width="9.109375" style="1" customWidth="1"/>
    <col min="8715" max="8715" width="8.44140625" style="1" customWidth="1"/>
    <col min="8716" max="8718" width="9.109375" style="1" customWidth="1"/>
    <col min="8719" max="8719" width="0" style="1" hidden="1" customWidth="1"/>
    <col min="8720" max="8720" width="8.44140625" style="1" customWidth="1"/>
    <col min="8721" max="8723" width="9.109375" style="1" customWidth="1"/>
    <col min="8724" max="8724" width="8.5546875" style="1" customWidth="1"/>
    <col min="8725" max="8725" width="11.6640625" style="1" customWidth="1"/>
    <col min="8726" max="8960" width="9.109375" style="1"/>
    <col min="8961" max="8961" width="26.88671875" style="1" customWidth="1"/>
    <col min="8962" max="8962" width="10.44140625" style="1" customWidth="1"/>
    <col min="8963" max="8963" width="8.88671875" style="1" customWidth="1"/>
    <col min="8964" max="8966" width="9.109375" style="1" customWidth="1"/>
    <col min="8967" max="8967" width="8.44140625" style="1" customWidth="1"/>
    <col min="8968" max="8970" width="9.109375" style="1" customWidth="1"/>
    <col min="8971" max="8971" width="8.44140625" style="1" customWidth="1"/>
    <col min="8972" max="8974" width="9.109375" style="1" customWidth="1"/>
    <col min="8975" max="8975" width="0" style="1" hidden="1" customWidth="1"/>
    <col min="8976" max="8976" width="8.44140625" style="1" customWidth="1"/>
    <col min="8977" max="8979" width="9.109375" style="1" customWidth="1"/>
    <col min="8980" max="8980" width="8.5546875" style="1" customWidth="1"/>
    <col min="8981" max="8981" width="11.6640625" style="1" customWidth="1"/>
    <col min="8982" max="9216" width="9.109375" style="1"/>
    <col min="9217" max="9217" width="26.88671875" style="1" customWidth="1"/>
    <col min="9218" max="9218" width="10.44140625" style="1" customWidth="1"/>
    <col min="9219" max="9219" width="8.88671875" style="1" customWidth="1"/>
    <col min="9220" max="9222" width="9.109375" style="1" customWidth="1"/>
    <col min="9223" max="9223" width="8.44140625" style="1" customWidth="1"/>
    <col min="9224" max="9226" width="9.109375" style="1" customWidth="1"/>
    <col min="9227" max="9227" width="8.44140625" style="1" customWidth="1"/>
    <col min="9228" max="9230" width="9.109375" style="1" customWidth="1"/>
    <col min="9231" max="9231" width="0" style="1" hidden="1" customWidth="1"/>
    <col min="9232" max="9232" width="8.44140625" style="1" customWidth="1"/>
    <col min="9233" max="9235" width="9.109375" style="1" customWidth="1"/>
    <col min="9236" max="9236" width="8.5546875" style="1" customWidth="1"/>
    <col min="9237" max="9237" width="11.6640625" style="1" customWidth="1"/>
    <col min="9238" max="9472" width="9.109375" style="1"/>
    <col min="9473" max="9473" width="26.88671875" style="1" customWidth="1"/>
    <col min="9474" max="9474" width="10.44140625" style="1" customWidth="1"/>
    <col min="9475" max="9475" width="8.88671875" style="1" customWidth="1"/>
    <col min="9476" max="9478" width="9.109375" style="1" customWidth="1"/>
    <col min="9479" max="9479" width="8.44140625" style="1" customWidth="1"/>
    <col min="9480" max="9482" width="9.109375" style="1" customWidth="1"/>
    <col min="9483" max="9483" width="8.44140625" style="1" customWidth="1"/>
    <col min="9484" max="9486" width="9.109375" style="1" customWidth="1"/>
    <col min="9487" max="9487" width="0" style="1" hidden="1" customWidth="1"/>
    <col min="9488" max="9488" width="8.44140625" style="1" customWidth="1"/>
    <col min="9489" max="9491" width="9.109375" style="1" customWidth="1"/>
    <col min="9492" max="9492" width="8.5546875" style="1" customWidth="1"/>
    <col min="9493" max="9493" width="11.6640625" style="1" customWidth="1"/>
    <col min="9494" max="9728" width="9.109375" style="1"/>
    <col min="9729" max="9729" width="26.88671875" style="1" customWidth="1"/>
    <col min="9730" max="9730" width="10.44140625" style="1" customWidth="1"/>
    <col min="9731" max="9731" width="8.88671875" style="1" customWidth="1"/>
    <col min="9732" max="9734" width="9.109375" style="1" customWidth="1"/>
    <col min="9735" max="9735" width="8.44140625" style="1" customWidth="1"/>
    <col min="9736" max="9738" width="9.109375" style="1" customWidth="1"/>
    <col min="9739" max="9739" width="8.44140625" style="1" customWidth="1"/>
    <col min="9740" max="9742" width="9.109375" style="1" customWidth="1"/>
    <col min="9743" max="9743" width="0" style="1" hidden="1" customWidth="1"/>
    <col min="9744" max="9744" width="8.44140625" style="1" customWidth="1"/>
    <col min="9745" max="9747" width="9.109375" style="1" customWidth="1"/>
    <col min="9748" max="9748" width="8.5546875" style="1" customWidth="1"/>
    <col min="9749" max="9749" width="11.6640625" style="1" customWidth="1"/>
    <col min="9750" max="9984" width="9.109375" style="1"/>
    <col min="9985" max="9985" width="26.88671875" style="1" customWidth="1"/>
    <col min="9986" max="9986" width="10.44140625" style="1" customWidth="1"/>
    <col min="9987" max="9987" width="8.88671875" style="1" customWidth="1"/>
    <col min="9988" max="9990" width="9.109375" style="1" customWidth="1"/>
    <col min="9991" max="9991" width="8.44140625" style="1" customWidth="1"/>
    <col min="9992" max="9994" width="9.109375" style="1" customWidth="1"/>
    <col min="9995" max="9995" width="8.44140625" style="1" customWidth="1"/>
    <col min="9996" max="9998" width="9.109375" style="1" customWidth="1"/>
    <col min="9999" max="9999" width="0" style="1" hidden="1" customWidth="1"/>
    <col min="10000" max="10000" width="8.44140625" style="1" customWidth="1"/>
    <col min="10001" max="10003" width="9.109375" style="1" customWidth="1"/>
    <col min="10004" max="10004" width="8.5546875" style="1" customWidth="1"/>
    <col min="10005" max="10005" width="11.6640625" style="1" customWidth="1"/>
    <col min="10006" max="10240" width="9.109375" style="1"/>
    <col min="10241" max="10241" width="26.88671875" style="1" customWidth="1"/>
    <col min="10242" max="10242" width="10.44140625" style="1" customWidth="1"/>
    <col min="10243" max="10243" width="8.88671875" style="1" customWidth="1"/>
    <col min="10244" max="10246" width="9.109375" style="1" customWidth="1"/>
    <col min="10247" max="10247" width="8.44140625" style="1" customWidth="1"/>
    <col min="10248" max="10250" width="9.109375" style="1" customWidth="1"/>
    <col min="10251" max="10251" width="8.44140625" style="1" customWidth="1"/>
    <col min="10252" max="10254" width="9.109375" style="1" customWidth="1"/>
    <col min="10255" max="10255" width="0" style="1" hidden="1" customWidth="1"/>
    <col min="10256" max="10256" width="8.44140625" style="1" customWidth="1"/>
    <col min="10257" max="10259" width="9.109375" style="1" customWidth="1"/>
    <col min="10260" max="10260" width="8.5546875" style="1" customWidth="1"/>
    <col min="10261" max="10261" width="11.6640625" style="1" customWidth="1"/>
    <col min="10262" max="10496" width="9.109375" style="1"/>
    <col min="10497" max="10497" width="26.88671875" style="1" customWidth="1"/>
    <col min="10498" max="10498" width="10.44140625" style="1" customWidth="1"/>
    <col min="10499" max="10499" width="8.88671875" style="1" customWidth="1"/>
    <col min="10500" max="10502" width="9.109375" style="1" customWidth="1"/>
    <col min="10503" max="10503" width="8.44140625" style="1" customWidth="1"/>
    <col min="10504" max="10506" width="9.109375" style="1" customWidth="1"/>
    <col min="10507" max="10507" width="8.44140625" style="1" customWidth="1"/>
    <col min="10508" max="10510" width="9.109375" style="1" customWidth="1"/>
    <col min="10511" max="10511" width="0" style="1" hidden="1" customWidth="1"/>
    <col min="10512" max="10512" width="8.44140625" style="1" customWidth="1"/>
    <col min="10513" max="10515" width="9.109375" style="1" customWidth="1"/>
    <col min="10516" max="10516" width="8.5546875" style="1" customWidth="1"/>
    <col min="10517" max="10517" width="11.6640625" style="1" customWidth="1"/>
    <col min="10518" max="10752" width="9.109375" style="1"/>
    <col min="10753" max="10753" width="26.88671875" style="1" customWidth="1"/>
    <col min="10754" max="10754" width="10.44140625" style="1" customWidth="1"/>
    <col min="10755" max="10755" width="8.88671875" style="1" customWidth="1"/>
    <col min="10756" max="10758" width="9.109375" style="1" customWidth="1"/>
    <col min="10759" max="10759" width="8.44140625" style="1" customWidth="1"/>
    <col min="10760" max="10762" width="9.109375" style="1" customWidth="1"/>
    <col min="10763" max="10763" width="8.44140625" style="1" customWidth="1"/>
    <col min="10764" max="10766" width="9.109375" style="1" customWidth="1"/>
    <col min="10767" max="10767" width="0" style="1" hidden="1" customWidth="1"/>
    <col min="10768" max="10768" width="8.44140625" style="1" customWidth="1"/>
    <col min="10769" max="10771" width="9.109375" style="1" customWidth="1"/>
    <col min="10772" max="10772" width="8.5546875" style="1" customWidth="1"/>
    <col min="10773" max="10773" width="11.6640625" style="1" customWidth="1"/>
    <col min="10774" max="11008" width="9.109375" style="1"/>
    <col min="11009" max="11009" width="26.88671875" style="1" customWidth="1"/>
    <col min="11010" max="11010" width="10.44140625" style="1" customWidth="1"/>
    <col min="11011" max="11011" width="8.88671875" style="1" customWidth="1"/>
    <col min="11012" max="11014" width="9.109375" style="1" customWidth="1"/>
    <col min="11015" max="11015" width="8.44140625" style="1" customWidth="1"/>
    <col min="11016" max="11018" width="9.109375" style="1" customWidth="1"/>
    <col min="11019" max="11019" width="8.44140625" style="1" customWidth="1"/>
    <col min="11020" max="11022" width="9.109375" style="1" customWidth="1"/>
    <col min="11023" max="11023" width="0" style="1" hidden="1" customWidth="1"/>
    <col min="11024" max="11024" width="8.44140625" style="1" customWidth="1"/>
    <col min="11025" max="11027" width="9.109375" style="1" customWidth="1"/>
    <col min="11028" max="11028" width="8.5546875" style="1" customWidth="1"/>
    <col min="11029" max="11029" width="11.6640625" style="1" customWidth="1"/>
    <col min="11030" max="11264" width="9.109375" style="1"/>
    <col min="11265" max="11265" width="26.88671875" style="1" customWidth="1"/>
    <col min="11266" max="11266" width="10.44140625" style="1" customWidth="1"/>
    <col min="11267" max="11267" width="8.88671875" style="1" customWidth="1"/>
    <col min="11268" max="11270" width="9.109375" style="1" customWidth="1"/>
    <col min="11271" max="11271" width="8.44140625" style="1" customWidth="1"/>
    <col min="11272" max="11274" width="9.109375" style="1" customWidth="1"/>
    <col min="11275" max="11275" width="8.44140625" style="1" customWidth="1"/>
    <col min="11276" max="11278" width="9.109375" style="1" customWidth="1"/>
    <col min="11279" max="11279" width="0" style="1" hidden="1" customWidth="1"/>
    <col min="11280" max="11280" width="8.44140625" style="1" customWidth="1"/>
    <col min="11281" max="11283" width="9.109375" style="1" customWidth="1"/>
    <col min="11284" max="11284" width="8.5546875" style="1" customWidth="1"/>
    <col min="11285" max="11285" width="11.6640625" style="1" customWidth="1"/>
    <col min="11286" max="11520" width="9.109375" style="1"/>
    <col min="11521" max="11521" width="26.88671875" style="1" customWidth="1"/>
    <col min="11522" max="11522" width="10.44140625" style="1" customWidth="1"/>
    <col min="11523" max="11523" width="8.88671875" style="1" customWidth="1"/>
    <col min="11524" max="11526" width="9.109375" style="1" customWidth="1"/>
    <col min="11527" max="11527" width="8.44140625" style="1" customWidth="1"/>
    <col min="11528" max="11530" width="9.109375" style="1" customWidth="1"/>
    <col min="11531" max="11531" width="8.44140625" style="1" customWidth="1"/>
    <col min="11532" max="11534" width="9.109375" style="1" customWidth="1"/>
    <col min="11535" max="11535" width="0" style="1" hidden="1" customWidth="1"/>
    <col min="11536" max="11536" width="8.44140625" style="1" customWidth="1"/>
    <col min="11537" max="11539" width="9.109375" style="1" customWidth="1"/>
    <col min="11540" max="11540" width="8.5546875" style="1" customWidth="1"/>
    <col min="11541" max="11541" width="11.6640625" style="1" customWidth="1"/>
    <col min="11542" max="11776" width="9.109375" style="1"/>
    <col min="11777" max="11777" width="26.88671875" style="1" customWidth="1"/>
    <col min="11778" max="11778" width="10.44140625" style="1" customWidth="1"/>
    <col min="11779" max="11779" width="8.88671875" style="1" customWidth="1"/>
    <col min="11780" max="11782" width="9.109375" style="1" customWidth="1"/>
    <col min="11783" max="11783" width="8.44140625" style="1" customWidth="1"/>
    <col min="11784" max="11786" width="9.109375" style="1" customWidth="1"/>
    <col min="11787" max="11787" width="8.44140625" style="1" customWidth="1"/>
    <col min="11788" max="11790" width="9.109375" style="1" customWidth="1"/>
    <col min="11791" max="11791" width="0" style="1" hidden="1" customWidth="1"/>
    <col min="11792" max="11792" width="8.44140625" style="1" customWidth="1"/>
    <col min="11793" max="11795" width="9.109375" style="1" customWidth="1"/>
    <col min="11796" max="11796" width="8.5546875" style="1" customWidth="1"/>
    <col min="11797" max="11797" width="11.6640625" style="1" customWidth="1"/>
    <col min="11798" max="12032" width="9.109375" style="1"/>
    <col min="12033" max="12033" width="26.88671875" style="1" customWidth="1"/>
    <col min="12034" max="12034" width="10.44140625" style="1" customWidth="1"/>
    <col min="12035" max="12035" width="8.88671875" style="1" customWidth="1"/>
    <col min="12036" max="12038" width="9.109375" style="1" customWidth="1"/>
    <col min="12039" max="12039" width="8.44140625" style="1" customWidth="1"/>
    <col min="12040" max="12042" width="9.109375" style="1" customWidth="1"/>
    <col min="12043" max="12043" width="8.44140625" style="1" customWidth="1"/>
    <col min="12044" max="12046" width="9.109375" style="1" customWidth="1"/>
    <col min="12047" max="12047" width="0" style="1" hidden="1" customWidth="1"/>
    <col min="12048" max="12048" width="8.44140625" style="1" customWidth="1"/>
    <col min="12049" max="12051" width="9.109375" style="1" customWidth="1"/>
    <col min="12052" max="12052" width="8.5546875" style="1" customWidth="1"/>
    <col min="12053" max="12053" width="11.6640625" style="1" customWidth="1"/>
    <col min="12054" max="12288" width="9.109375" style="1"/>
    <col min="12289" max="12289" width="26.88671875" style="1" customWidth="1"/>
    <col min="12290" max="12290" width="10.44140625" style="1" customWidth="1"/>
    <col min="12291" max="12291" width="8.88671875" style="1" customWidth="1"/>
    <col min="12292" max="12294" width="9.109375" style="1" customWidth="1"/>
    <col min="12295" max="12295" width="8.44140625" style="1" customWidth="1"/>
    <col min="12296" max="12298" width="9.109375" style="1" customWidth="1"/>
    <col min="12299" max="12299" width="8.44140625" style="1" customWidth="1"/>
    <col min="12300" max="12302" width="9.109375" style="1" customWidth="1"/>
    <col min="12303" max="12303" width="0" style="1" hidden="1" customWidth="1"/>
    <col min="12304" max="12304" width="8.44140625" style="1" customWidth="1"/>
    <col min="12305" max="12307" width="9.109375" style="1" customWidth="1"/>
    <col min="12308" max="12308" width="8.5546875" style="1" customWidth="1"/>
    <col min="12309" max="12309" width="11.6640625" style="1" customWidth="1"/>
    <col min="12310" max="12544" width="9.109375" style="1"/>
    <col min="12545" max="12545" width="26.88671875" style="1" customWidth="1"/>
    <col min="12546" max="12546" width="10.44140625" style="1" customWidth="1"/>
    <col min="12547" max="12547" width="8.88671875" style="1" customWidth="1"/>
    <col min="12548" max="12550" width="9.109375" style="1" customWidth="1"/>
    <col min="12551" max="12551" width="8.44140625" style="1" customWidth="1"/>
    <col min="12552" max="12554" width="9.109375" style="1" customWidth="1"/>
    <col min="12555" max="12555" width="8.44140625" style="1" customWidth="1"/>
    <col min="12556" max="12558" width="9.109375" style="1" customWidth="1"/>
    <col min="12559" max="12559" width="0" style="1" hidden="1" customWidth="1"/>
    <col min="12560" max="12560" width="8.44140625" style="1" customWidth="1"/>
    <col min="12561" max="12563" width="9.109375" style="1" customWidth="1"/>
    <col min="12564" max="12564" width="8.5546875" style="1" customWidth="1"/>
    <col min="12565" max="12565" width="11.6640625" style="1" customWidth="1"/>
    <col min="12566" max="12800" width="9.109375" style="1"/>
    <col min="12801" max="12801" width="26.88671875" style="1" customWidth="1"/>
    <col min="12802" max="12802" width="10.44140625" style="1" customWidth="1"/>
    <col min="12803" max="12803" width="8.88671875" style="1" customWidth="1"/>
    <col min="12804" max="12806" width="9.109375" style="1" customWidth="1"/>
    <col min="12807" max="12807" width="8.44140625" style="1" customWidth="1"/>
    <col min="12808" max="12810" width="9.109375" style="1" customWidth="1"/>
    <col min="12811" max="12811" width="8.44140625" style="1" customWidth="1"/>
    <col min="12812" max="12814" width="9.109375" style="1" customWidth="1"/>
    <col min="12815" max="12815" width="0" style="1" hidden="1" customWidth="1"/>
    <col min="12816" max="12816" width="8.44140625" style="1" customWidth="1"/>
    <col min="12817" max="12819" width="9.109375" style="1" customWidth="1"/>
    <col min="12820" max="12820" width="8.5546875" style="1" customWidth="1"/>
    <col min="12821" max="12821" width="11.6640625" style="1" customWidth="1"/>
    <col min="12822" max="13056" width="9.109375" style="1"/>
    <col min="13057" max="13057" width="26.88671875" style="1" customWidth="1"/>
    <col min="13058" max="13058" width="10.44140625" style="1" customWidth="1"/>
    <col min="13059" max="13059" width="8.88671875" style="1" customWidth="1"/>
    <col min="13060" max="13062" width="9.109375" style="1" customWidth="1"/>
    <col min="13063" max="13063" width="8.44140625" style="1" customWidth="1"/>
    <col min="13064" max="13066" width="9.109375" style="1" customWidth="1"/>
    <col min="13067" max="13067" width="8.44140625" style="1" customWidth="1"/>
    <col min="13068" max="13070" width="9.109375" style="1" customWidth="1"/>
    <col min="13071" max="13071" width="0" style="1" hidden="1" customWidth="1"/>
    <col min="13072" max="13072" width="8.44140625" style="1" customWidth="1"/>
    <col min="13073" max="13075" width="9.109375" style="1" customWidth="1"/>
    <col min="13076" max="13076" width="8.5546875" style="1" customWidth="1"/>
    <col min="13077" max="13077" width="11.6640625" style="1" customWidth="1"/>
    <col min="13078" max="13312" width="9.109375" style="1"/>
    <col min="13313" max="13313" width="26.88671875" style="1" customWidth="1"/>
    <col min="13314" max="13314" width="10.44140625" style="1" customWidth="1"/>
    <col min="13315" max="13315" width="8.88671875" style="1" customWidth="1"/>
    <col min="13316" max="13318" width="9.109375" style="1" customWidth="1"/>
    <col min="13319" max="13319" width="8.44140625" style="1" customWidth="1"/>
    <col min="13320" max="13322" width="9.109375" style="1" customWidth="1"/>
    <col min="13323" max="13323" width="8.44140625" style="1" customWidth="1"/>
    <col min="13324" max="13326" width="9.109375" style="1" customWidth="1"/>
    <col min="13327" max="13327" width="0" style="1" hidden="1" customWidth="1"/>
    <col min="13328" max="13328" width="8.44140625" style="1" customWidth="1"/>
    <col min="13329" max="13331" width="9.109375" style="1" customWidth="1"/>
    <col min="13332" max="13332" width="8.5546875" style="1" customWidth="1"/>
    <col min="13333" max="13333" width="11.6640625" style="1" customWidth="1"/>
    <col min="13334" max="13568" width="9.109375" style="1"/>
    <col min="13569" max="13569" width="26.88671875" style="1" customWidth="1"/>
    <col min="13570" max="13570" width="10.44140625" style="1" customWidth="1"/>
    <col min="13571" max="13571" width="8.88671875" style="1" customWidth="1"/>
    <col min="13572" max="13574" width="9.109375" style="1" customWidth="1"/>
    <col min="13575" max="13575" width="8.44140625" style="1" customWidth="1"/>
    <col min="13576" max="13578" width="9.109375" style="1" customWidth="1"/>
    <col min="13579" max="13579" width="8.44140625" style="1" customWidth="1"/>
    <col min="13580" max="13582" width="9.109375" style="1" customWidth="1"/>
    <col min="13583" max="13583" width="0" style="1" hidden="1" customWidth="1"/>
    <col min="13584" max="13584" width="8.44140625" style="1" customWidth="1"/>
    <col min="13585" max="13587" width="9.109375" style="1" customWidth="1"/>
    <col min="13588" max="13588" width="8.5546875" style="1" customWidth="1"/>
    <col min="13589" max="13589" width="11.6640625" style="1" customWidth="1"/>
    <col min="13590" max="13824" width="9.109375" style="1"/>
    <col min="13825" max="13825" width="26.88671875" style="1" customWidth="1"/>
    <col min="13826" max="13826" width="10.44140625" style="1" customWidth="1"/>
    <col min="13827" max="13827" width="8.88671875" style="1" customWidth="1"/>
    <col min="13828" max="13830" width="9.109375" style="1" customWidth="1"/>
    <col min="13831" max="13831" width="8.44140625" style="1" customWidth="1"/>
    <col min="13832" max="13834" width="9.109375" style="1" customWidth="1"/>
    <col min="13835" max="13835" width="8.44140625" style="1" customWidth="1"/>
    <col min="13836" max="13838" width="9.109375" style="1" customWidth="1"/>
    <col min="13839" max="13839" width="0" style="1" hidden="1" customWidth="1"/>
    <col min="13840" max="13840" width="8.44140625" style="1" customWidth="1"/>
    <col min="13841" max="13843" width="9.109375" style="1" customWidth="1"/>
    <col min="13844" max="13844" width="8.5546875" style="1" customWidth="1"/>
    <col min="13845" max="13845" width="11.6640625" style="1" customWidth="1"/>
    <col min="13846" max="14080" width="9.109375" style="1"/>
    <col min="14081" max="14081" width="26.88671875" style="1" customWidth="1"/>
    <col min="14082" max="14082" width="10.44140625" style="1" customWidth="1"/>
    <col min="14083" max="14083" width="8.88671875" style="1" customWidth="1"/>
    <col min="14084" max="14086" width="9.109375" style="1" customWidth="1"/>
    <col min="14087" max="14087" width="8.44140625" style="1" customWidth="1"/>
    <col min="14088" max="14090" width="9.109375" style="1" customWidth="1"/>
    <col min="14091" max="14091" width="8.44140625" style="1" customWidth="1"/>
    <col min="14092" max="14094" width="9.109375" style="1" customWidth="1"/>
    <col min="14095" max="14095" width="0" style="1" hidden="1" customWidth="1"/>
    <col min="14096" max="14096" width="8.44140625" style="1" customWidth="1"/>
    <col min="14097" max="14099" width="9.109375" style="1" customWidth="1"/>
    <col min="14100" max="14100" width="8.5546875" style="1" customWidth="1"/>
    <col min="14101" max="14101" width="11.6640625" style="1" customWidth="1"/>
    <col min="14102" max="14336" width="9.109375" style="1"/>
    <col min="14337" max="14337" width="26.88671875" style="1" customWidth="1"/>
    <col min="14338" max="14338" width="10.44140625" style="1" customWidth="1"/>
    <col min="14339" max="14339" width="8.88671875" style="1" customWidth="1"/>
    <col min="14340" max="14342" width="9.109375" style="1" customWidth="1"/>
    <col min="14343" max="14343" width="8.44140625" style="1" customWidth="1"/>
    <col min="14344" max="14346" width="9.109375" style="1" customWidth="1"/>
    <col min="14347" max="14347" width="8.44140625" style="1" customWidth="1"/>
    <col min="14348" max="14350" width="9.109375" style="1" customWidth="1"/>
    <col min="14351" max="14351" width="0" style="1" hidden="1" customWidth="1"/>
    <col min="14352" max="14352" width="8.44140625" style="1" customWidth="1"/>
    <col min="14353" max="14355" width="9.109375" style="1" customWidth="1"/>
    <col min="14356" max="14356" width="8.5546875" style="1" customWidth="1"/>
    <col min="14357" max="14357" width="11.6640625" style="1" customWidth="1"/>
    <col min="14358" max="14592" width="9.109375" style="1"/>
    <col min="14593" max="14593" width="26.88671875" style="1" customWidth="1"/>
    <col min="14594" max="14594" width="10.44140625" style="1" customWidth="1"/>
    <col min="14595" max="14595" width="8.88671875" style="1" customWidth="1"/>
    <col min="14596" max="14598" width="9.109375" style="1" customWidth="1"/>
    <col min="14599" max="14599" width="8.44140625" style="1" customWidth="1"/>
    <col min="14600" max="14602" width="9.109375" style="1" customWidth="1"/>
    <col min="14603" max="14603" width="8.44140625" style="1" customWidth="1"/>
    <col min="14604" max="14606" width="9.109375" style="1" customWidth="1"/>
    <col min="14607" max="14607" width="0" style="1" hidden="1" customWidth="1"/>
    <col min="14608" max="14608" width="8.44140625" style="1" customWidth="1"/>
    <col min="14609" max="14611" width="9.109375" style="1" customWidth="1"/>
    <col min="14612" max="14612" width="8.5546875" style="1" customWidth="1"/>
    <col min="14613" max="14613" width="11.6640625" style="1" customWidth="1"/>
    <col min="14614" max="14848" width="9.109375" style="1"/>
    <col min="14849" max="14849" width="26.88671875" style="1" customWidth="1"/>
    <col min="14850" max="14850" width="10.44140625" style="1" customWidth="1"/>
    <col min="14851" max="14851" width="8.88671875" style="1" customWidth="1"/>
    <col min="14852" max="14854" width="9.109375" style="1" customWidth="1"/>
    <col min="14855" max="14855" width="8.44140625" style="1" customWidth="1"/>
    <col min="14856" max="14858" width="9.109375" style="1" customWidth="1"/>
    <col min="14859" max="14859" width="8.44140625" style="1" customWidth="1"/>
    <col min="14860" max="14862" width="9.109375" style="1" customWidth="1"/>
    <col min="14863" max="14863" width="0" style="1" hidden="1" customWidth="1"/>
    <col min="14864" max="14864" width="8.44140625" style="1" customWidth="1"/>
    <col min="14865" max="14867" width="9.109375" style="1" customWidth="1"/>
    <col min="14868" max="14868" width="8.5546875" style="1" customWidth="1"/>
    <col min="14869" max="14869" width="11.6640625" style="1" customWidth="1"/>
    <col min="14870" max="15104" width="9.109375" style="1"/>
    <col min="15105" max="15105" width="26.88671875" style="1" customWidth="1"/>
    <col min="15106" max="15106" width="10.44140625" style="1" customWidth="1"/>
    <col min="15107" max="15107" width="8.88671875" style="1" customWidth="1"/>
    <col min="15108" max="15110" width="9.109375" style="1" customWidth="1"/>
    <col min="15111" max="15111" width="8.44140625" style="1" customWidth="1"/>
    <col min="15112" max="15114" width="9.109375" style="1" customWidth="1"/>
    <col min="15115" max="15115" width="8.44140625" style="1" customWidth="1"/>
    <col min="15116" max="15118" width="9.109375" style="1" customWidth="1"/>
    <col min="15119" max="15119" width="0" style="1" hidden="1" customWidth="1"/>
    <col min="15120" max="15120" width="8.44140625" style="1" customWidth="1"/>
    <col min="15121" max="15123" width="9.109375" style="1" customWidth="1"/>
    <col min="15124" max="15124" width="8.5546875" style="1" customWidth="1"/>
    <col min="15125" max="15125" width="11.6640625" style="1" customWidth="1"/>
    <col min="15126" max="15360" width="9.109375" style="1"/>
    <col min="15361" max="15361" width="26.88671875" style="1" customWidth="1"/>
    <col min="15362" max="15362" width="10.44140625" style="1" customWidth="1"/>
    <col min="15363" max="15363" width="8.88671875" style="1" customWidth="1"/>
    <col min="15364" max="15366" width="9.109375" style="1" customWidth="1"/>
    <col min="15367" max="15367" width="8.44140625" style="1" customWidth="1"/>
    <col min="15368" max="15370" width="9.109375" style="1" customWidth="1"/>
    <col min="15371" max="15371" width="8.44140625" style="1" customWidth="1"/>
    <col min="15372" max="15374" width="9.109375" style="1" customWidth="1"/>
    <col min="15375" max="15375" width="0" style="1" hidden="1" customWidth="1"/>
    <col min="15376" max="15376" width="8.44140625" style="1" customWidth="1"/>
    <col min="15377" max="15379" width="9.109375" style="1" customWidth="1"/>
    <col min="15380" max="15380" width="8.5546875" style="1" customWidth="1"/>
    <col min="15381" max="15381" width="11.6640625" style="1" customWidth="1"/>
    <col min="15382" max="15616" width="9.109375" style="1"/>
    <col min="15617" max="15617" width="26.88671875" style="1" customWidth="1"/>
    <col min="15618" max="15618" width="10.44140625" style="1" customWidth="1"/>
    <col min="15619" max="15619" width="8.88671875" style="1" customWidth="1"/>
    <col min="15620" max="15622" width="9.109375" style="1" customWidth="1"/>
    <col min="15623" max="15623" width="8.44140625" style="1" customWidth="1"/>
    <col min="15624" max="15626" width="9.109375" style="1" customWidth="1"/>
    <col min="15627" max="15627" width="8.44140625" style="1" customWidth="1"/>
    <col min="15628" max="15630" width="9.109375" style="1" customWidth="1"/>
    <col min="15631" max="15631" width="0" style="1" hidden="1" customWidth="1"/>
    <col min="15632" max="15632" width="8.44140625" style="1" customWidth="1"/>
    <col min="15633" max="15635" width="9.109375" style="1" customWidth="1"/>
    <col min="15636" max="15636" width="8.5546875" style="1" customWidth="1"/>
    <col min="15637" max="15637" width="11.6640625" style="1" customWidth="1"/>
    <col min="15638" max="15872" width="9.109375" style="1"/>
    <col min="15873" max="15873" width="26.88671875" style="1" customWidth="1"/>
    <col min="15874" max="15874" width="10.44140625" style="1" customWidth="1"/>
    <col min="15875" max="15875" width="8.88671875" style="1" customWidth="1"/>
    <col min="15876" max="15878" width="9.109375" style="1" customWidth="1"/>
    <col min="15879" max="15879" width="8.44140625" style="1" customWidth="1"/>
    <col min="15880" max="15882" width="9.109375" style="1" customWidth="1"/>
    <col min="15883" max="15883" width="8.44140625" style="1" customWidth="1"/>
    <col min="15884" max="15886" width="9.109375" style="1" customWidth="1"/>
    <col min="15887" max="15887" width="0" style="1" hidden="1" customWidth="1"/>
    <col min="15888" max="15888" width="8.44140625" style="1" customWidth="1"/>
    <col min="15889" max="15891" width="9.109375" style="1" customWidth="1"/>
    <col min="15892" max="15892" width="8.5546875" style="1" customWidth="1"/>
    <col min="15893" max="15893" width="11.6640625" style="1" customWidth="1"/>
    <col min="15894" max="16128" width="9.109375" style="1"/>
    <col min="16129" max="16129" width="26.88671875" style="1" customWidth="1"/>
    <col min="16130" max="16130" width="10.44140625" style="1" customWidth="1"/>
    <col min="16131" max="16131" width="8.88671875" style="1" customWidth="1"/>
    <col min="16132" max="16134" width="9.109375" style="1" customWidth="1"/>
    <col min="16135" max="16135" width="8.44140625" style="1" customWidth="1"/>
    <col min="16136" max="16138" width="9.109375" style="1" customWidth="1"/>
    <col min="16139" max="16139" width="8.44140625" style="1" customWidth="1"/>
    <col min="16140" max="16142" width="9.109375" style="1" customWidth="1"/>
    <col min="16143" max="16143" width="0" style="1" hidden="1" customWidth="1"/>
    <col min="16144" max="16144" width="8.44140625" style="1" customWidth="1"/>
    <col min="16145" max="16147" width="9.109375" style="1" customWidth="1"/>
    <col min="16148" max="16148" width="8.5546875" style="1" customWidth="1"/>
    <col min="16149" max="16149" width="11.6640625" style="1" customWidth="1"/>
    <col min="16150" max="16384" width="9.109375" style="1"/>
  </cols>
  <sheetData>
    <row r="1" spans="1:21">
      <c r="P1" s="43" t="s">
        <v>0</v>
      </c>
      <c r="Q1" s="43"/>
      <c r="R1" s="43"/>
      <c r="S1" s="43"/>
      <c r="T1" s="43"/>
    </row>
    <row r="2" spans="1:21">
      <c r="P2" s="44" t="s">
        <v>1</v>
      </c>
      <c r="Q2" s="44"/>
      <c r="R2" s="44"/>
      <c r="S2" s="44"/>
      <c r="T2" s="44"/>
    </row>
    <row r="3" spans="1:21">
      <c r="P3" s="2"/>
      <c r="Q3" s="3"/>
      <c r="R3" s="3"/>
      <c r="S3" s="3"/>
      <c r="T3" s="3"/>
    </row>
    <row r="4" spans="1:21">
      <c r="A4" s="45" t="s">
        <v>2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"/>
    </row>
    <row r="5" spans="1:21">
      <c r="A5" s="45" t="s">
        <v>53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"/>
    </row>
    <row r="6" spans="1:2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4"/>
    </row>
    <row r="7" spans="1:21">
      <c r="A7" s="46" t="s">
        <v>3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"/>
    </row>
    <row r="8" spans="1:21">
      <c r="A8" s="41" t="s">
        <v>4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"/>
    </row>
    <row r="9" spans="1:21">
      <c r="A9" s="4"/>
      <c r="B9" s="4"/>
      <c r="C9" s="6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>
      <c r="A10" s="42" t="s">
        <v>5</v>
      </c>
      <c r="B10" s="42" t="s">
        <v>6</v>
      </c>
      <c r="C10" s="42" t="s">
        <v>7</v>
      </c>
      <c r="D10" s="42" t="s">
        <v>8</v>
      </c>
      <c r="E10" s="42"/>
      <c r="F10" s="42"/>
      <c r="G10" s="42" t="s">
        <v>9</v>
      </c>
      <c r="H10" s="42" t="s">
        <v>10</v>
      </c>
      <c r="I10" s="42"/>
      <c r="J10" s="42"/>
      <c r="K10" s="42" t="s">
        <v>11</v>
      </c>
      <c r="L10" s="42" t="s">
        <v>12</v>
      </c>
      <c r="M10" s="42"/>
      <c r="N10" s="42"/>
      <c r="O10" s="26"/>
      <c r="P10" s="42" t="s">
        <v>13</v>
      </c>
      <c r="Q10" s="42" t="s">
        <v>14</v>
      </c>
      <c r="R10" s="42"/>
      <c r="S10" s="42"/>
      <c r="T10" s="42" t="s">
        <v>15</v>
      </c>
      <c r="U10" s="4"/>
    </row>
    <row r="11" spans="1:21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26"/>
      <c r="P11" s="42"/>
      <c r="Q11" s="42"/>
      <c r="R11" s="42"/>
      <c r="S11" s="42"/>
      <c r="T11" s="42"/>
      <c r="U11" s="4"/>
    </row>
    <row r="12" spans="1:21">
      <c r="A12" s="42"/>
      <c r="B12" s="42"/>
      <c r="C12" s="42"/>
      <c r="D12" s="8" t="s">
        <v>16</v>
      </c>
      <c r="E12" s="8" t="s">
        <v>17</v>
      </c>
      <c r="F12" s="8" t="s">
        <v>18</v>
      </c>
      <c r="G12" s="42"/>
      <c r="H12" s="8" t="s">
        <v>19</v>
      </c>
      <c r="I12" s="8" t="s">
        <v>20</v>
      </c>
      <c r="J12" s="8" t="s">
        <v>21</v>
      </c>
      <c r="K12" s="42"/>
      <c r="L12" s="8" t="s">
        <v>22</v>
      </c>
      <c r="M12" s="8" t="s">
        <v>23</v>
      </c>
      <c r="N12" s="8" t="s">
        <v>24</v>
      </c>
      <c r="O12" s="8"/>
      <c r="P12" s="42"/>
      <c r="Q12" s="8" t="s">
        <v>25</v>
      </c>
      <c r="R12" s="8" t="s">
        <v>26</v>
      </c>
      <c r="S12" s="8" t="s">
        <v>27</v>
      </c>
      <c r="T12" s="42"/>
      <c r="U12" s="4"/>
    </row>
    <row r="13" spans="1:21">
      <c r="A13" s="9" t="s">
        <v>28</v>
      </c>
      <c r="B13" s="9">
        <v>2</v>
      </c>
      <c r="C13" s="9">
        <v>3</v>
      </c>
      <c r="D13" s="9">
        <v>4</v>
      </c>
      <c r="E13" s="9">
        <v>5</v>
      </c>
      <c r="F13" s="9">
        <v>6</v>
      </c>
      <c r="G13" s="9">
        <v>7</v>
      </c>
      <c r="H13" s="9">
        <v>8</v>
      </c>
      <c r="I13" s="9">
        <v>9</v>
      </c>
      <c r="J13" s="9">
        <v>10</v>
      </c>
      <c r="K13" s="9">
        <v>11</v>
      </c>
      <c r="L13" s="9">
        <v>12</v>
      </c>
      <c r="M13" s="9">
        <v>13</v>
      </c>
      <c r="N13" s="9">
        <v>14</v>
      </c>
      <c r="O13" s="9"/>
      <c r="P13" s="9">
        <v>15</v>
      </c>
      <c r="Q13" s="10">
        <v>16</v>
      </c>
      <c r="R13" s="9">
        <v>17</v>
      </c>
      <c r="S13" s="9">
        <v>18</v>
      </c>
      <c r="T13" s="9">
        <v>19</v>
      </c>
      <c r="U13" s="4"/>
    </row>
    <row r="14" spans="1:21" ht="26.4">
      <c r="A14" s="11" t="s">
        <v>29</v>
      </c>
      <c r="B14" s="12"/>
      <c r="C14" s="12">
        <f>C16+C17</f>
        <v>55111.079999999994</v>
      </c>
      <c r="D14" s="13">
        <f>D16+D17</f>
        <v>55111.079999999994</v>
      </c>
      <c r="E14" s="13">
        <f t="shared" ref="E14:T14" si="0">E16+E17</f>
        <v>33933.159999999989</v>
      </c>
      <c r="F14" s="13">
        <f t="shared" si="0"/>
        <v>27083.989499999992</v>
      </c>
      <c r="G14" s="13">
        <f t="shared" si="0"/>
        <v>55111.079999999994</v>
      </c>
      <c r="H14" s="13">
        <f t="shared" si="0"/>
        <v>18329.354839999996</v>
      </c>
      <c r="I14" s="13">
        <f t="shared" si="0"/>
        <v>13215.979949999997</v>
      </c>
      <c r="J14" s="13">
        <f t="shared" si="0"/>
        <v>5198.6568499999967</v>
      </c>
      <c r="K14" s="13">
        <f t="shared" si="0"/>
        <v>18329.354839999996</v>
      </c>
      <c r="L14" s="13">
        <f t="shared" si="0"/>
        <v>-5140.7213200000006</v>
      </c>
      <c r="M14" s="13">
        <f t="shared" si="0"/>
        <v>-12444.96868</v>
      </c>
      <c r="N14" s="13">
        <f t="shared" si="0"/>
        <v>-23783.32488</v>
      </c>
      <c r="O14" s="13">
        <f t="shared" si="0"/>
        <v>-35692.161790000006</v>
      </c>
      <c r="P14" s="13">
        <f t="shared" si="0"/>
        <v>-5140.7213200000006</v>
      </c>
      <c r="Q14" s="13">
        <f t="shared" si="0"/>
        <v>-35692.161790000006</v>
      </c>
      <c r="R14" s="13">
        <f t="shared" si="0"/>
        <v>-52620.661790000006</v>
      </c>
      <c r="S14" s="13">
        <f t="shared" si="0"/>
        <v>-69538.061790000007</v>
      </c>
      <c r="T14" s="13">
        <f t="shared" si="0"/>
        <v>-35692.161790000006</v>
      </c>
      <c r="U14" s="4"/>
    </row>
    <row r="15" spans="1:21">
      <c r="A15" s="15" t="s">
        <v>30</v>
      </c>
      <c r="B15" s="12"/>
      <c r="C15" s="13"/>
      <c r="D15" s="13"/>
      <c r="E15" s="14"/>
      <c r="F15" s="12"/>
      <c r="G15" s="13"/>
      <c r="H15" s="14"/>
      <c r="I15" s="12"/>
      <c r="J15" s="12"/>
      <c r="K15" s="12"/>
      <c r="L15" s="12"/>
      <c r="M15" s="12"/>
      <c r="N15" s="12"/>
      <c r="O15" s="12"/>
      <c r="P15" s="12"/>
      <c r="Q15" s="12"/>
      <c r="R15" s="14"/>
      <c r="S15" s="12"/>
      <c r="T15" s="12"/>
      <c r="U15" s="4"/>
    </row>
    <row r="16" spans="1:21">
      <c r="A16" s="15" t="s">
        <v>31</v>
      </c>
      <c r="B16" s="16"/>
      <c r="C16" s="16">
        <v>55110.13</v>
      </c>
      <c r="D16" s="16">
        <v>55110.13</v>
      </c>
      <c r="E16" s="16">
        <f>D31</f>
        <v>33932.209999999992</v>
      </c>
      <c r="F16" s="16">
        <f t="shared" ref="F16:S17" si="1">E31</f>
        <v>27083.039499999992</v>
      </c>
      <c r="G16" s="16">
        <f>D16</f>
        <v>55110.13</v>
      </c>
      <c r="H16" s="16">
        <f t="shared" si="1"/>
        <v>18328.404839999996</v>
      </c>
      <c r="I16" s="16">
        <f t="shared" si="1"/>
        <v>13215.029949999996</v>
      </c>
      <c r="J16" s="16">
        <f t="shared" si="1"/>
        <v>5197.7068499999968</v>
      </c>
      <c r="K16" s="16">
        <f>H16</f>
        <v>18328.404839999996</v>
      </c>
      <c r="L16" s="16">
        <f t="shared" si="1"/>
        <v>-5465.263210000001</v>
      </c>
      <c r="M16" s="16">
        <f t="shared" si="1"/>
        <v>-12445.918680000001</v>
      </c>
      <c r="N16" s="16">
        <f t="shared" si="1"/>
        <v>-23784.274880000001</v>
      </c>
      <c r="O16" s="16">
        <f t="shared" si="1"/>
        <v>-35693.111790000003</v>
      </c>
      <c r="P16" s="16">
        <f>L16</f>
        <v>-5465.263210000001</v>
      </c>
      <c r="Q16" s="16">
        <f t="shared" si="1"/>
        <v>-35693.111790000003</v>
      </c>
      <c r="R16" s="16">
        <f t="shared" si="1"/>
        <v>-52642.811790000007</v>
      </c>
      <c r="S16" s="16">
        <f t="shared" si="1"/>
        <v>-70339.61179000001</v>
      </c>
      <c r="T16" s="16">
        <f>Q16</f>
        <v>-35693.111790000003</v>
      </c>
      <c r="U16" s="4"/>
    </row>
    <row r="17" spans="1:21">
      <c r="A17" s="15" t="s">
        <v>32</v>
      </c>
      <c r="B17" s="16"/>
      <c r="C17" s="16">
        <v>0.95</v>
      </c>
      <c r="D17" s="16">
        <v>0.95</v>
      </c>
      <c r="E17" s="16">
        <f>D32</f>
        <v>0.95</v>
      </c>
      <c r="F17" s="16">
        <f t="shared" si="1"/>
        <v>0.95</v>
      </c>
      <c r="G17" s="16">
        <f>D17</f>
        <v>0.95</v>
      </c>
      <c r="H17" s="16">
        <f t="shared" si="1"/>
        <v>0.95</v>
      </c>
      <c r="I17" s="16">
        <f t="shared" si="1"/>
        <v>0.95000000000000018</v>
      </c>
      <c r="J17" s="16">
        <f t="shared" si="1"/>
        <v>0.95000000000000107</v>
      </c>
      <c r="K17" s="16">
        <f>H17</f>
        <v>0.95</v>
      </c>
      <c r="L17" s="16">
        <f t="shared" si="1"/>
        <v>324.54188999999997</v>
      </c>
      <c r="M17" s="16">
        <f t="shared" si="1"/>
        <v>0.94999999999993179</v>
      </c>
      <c r="N17" s="16">
        <f t="shared" si="1"/>
        <v>0.94999999999993179</v>
      </c>
      <c r="O17" s="16">
        <f t="shared" si="1"/>
        <v>0.94999999999993179</v>
      </c>
      <c r="P17" s="16">
        <f>L17</f>
        <v>324.54188999999997</v>
      </c>
      <c r="Q17" s="16">
        <f t="shared" si="1"/>
        <v>0.95000000000004547</v>
      </c>
      <c r="R17" s="16">
        <f t="shared" si="1"/>
        <v>22.150000000000063</v>
      </c>
      <c r="S17" s="16">
        <f t="shared" si="1"/>
        <v>801.55000000000018</v>
      </c>
      <c r="T17" s="16">
        <f>Q17</f>
        <v>0.95000000000004547</v>
      </c>
      <c r="U17" s="4"/>
    </row>
    <row r="18" spans="1:21" ht="39.6">
      <c r="A18" s="11" t="s">
        <v>33</v>
      </c>
      <c r="B18" s="12">
        <f>B20+B21+B22</f>
        <v>7206.3</v>
      </c>
      <c r="C18" s="12">
        <f>G18+K18+P18+T18</f>
        <v>7284.2525400000004</v>
      </c>
      <c r="D18" s="12">
        <f>D20+D21</f>
        <v>308.92</v>
      </c>
      <c r="E18" s="12">
        <f>E20+E21</f>
        <v>48.829500000000003</v>
      </c>
      <c r="F18" s="12">
        <f>F20+F21</f>
        <v>163.92511999999999</v>
      </c>
      <c r="G18" s="13">
        <f>D18+E18+F18</f>
        <v>521.67462</v>
      </c>
      <c r="H18" s="12">
        <f>H20+H21</f>
        <v>142.65473</v>
      </c>
      <c r="I18" s="12">
        <f>I20+I21</f>
        <v>10.157400000000001</v>
      </c>
      <c r="J18" s="12">
        <f>J20+J21</f>
        <v>669.52691000000004</v>
      </c>
      <c r="K18" s="12">
        <f t="shared" ref="K18:K27" si="2">H18+I18+J18</f>
        <v>822.33904000000007</v>
      </c>
      <c r="L18" s="12">
        <f>L20+L21</f>
        <v>709.91242</v>
      </c>
      <c r="M18" s="12">
        <f>M20+M21</f>
        <v>138.19999999999999</v>
      </c>
      <c r="N18" s="12">
        <f>N20+N21</f>
        <v>1103.62646</v>
      </c>
      <c r="O18" s="12"/>
      <c r="P18" s="12">
        <f t="shared" ref="P18:P27" si="3">L18+M18+N18</f>
        <v>1951.7388799999999</v>
      </c>
      <c r="Q18" s="12">
        <f>Q20+Q21</f>
        <v>227.8</v>
      </c>
      <c r="R18" s="12">
        <f>R20+R21</f>
        <v>3660.9</v>
      </c>
      <c r="S18" s="12">
        <f>S20+S21</f>
        <v>99.800000000000011</v>
      </c>
      <c r="T18" s="12">
        <f t="shared" ref="T18:T27" si="4">Q18+R18+S18</f>
        <v>3988.5000000000005</v>
      </c>
      <c r="U18" s="40">
        <f>G18+K18+P18</f>
        <v>3295.75254</v>
      </c>
    </row>
    <row r="19" spans="1:21">
      <c r="A19" s="15" t="s">
        <v>30</v>
      </c>
      <c r="B19" s="12"/>
      <c r="C19" s="12"/>
      <c r="D19" s="17"/>
      <c r="E19" s="17"/>
      <c r="F19" s="17"/>
      <c r="G19" s="13"/>
      <c r="H19" s="16"/>
      <c r="I19" s="16"/>
      <c r="J19" s="16"/>
      <c r="K19" s="12"/>
      <c r="L19" s="16"/>
      <c r="M19" s="16"/>
      <c r="N19" s="16"/>
      <c r="O19" s="16"/>
      <c r="P19" s="12"/>
      <c r="Q19" s="16"/>
      <c r="R19" s="16"/>
      <c r="S19" s="16"/>
      <c r="T19" s="12"/>
      <c r="U19" s="40">
        <f>G19+K19+P19</f>
        <v>0</v>
      </c>
    </row>
    <row r="20" spans="1:21" ht="26.4">
      <c r="A20" s="18" t="s">
        <v>34</v>
      </c>
      <c r="B20" s="17">
        <v>2080</v>
      </c>
      <c r="C20" s="12">
        <f t="shared" ref="C20:C27" si="5">G20+K20+P20+T20</f>
        <v>2107.6570699999997</v>
      </c>
      <c r="D20" s="17">
        <v>308.92</v>
      </c>
      <c r="E20" s="17">
        <v>48.829500000000003</v>
      </c>
      <c r="F20" s="17">
        <v>163.92511999999999</v>
      </c>
      <c r="G20" s="13">
        <f>D20+E20+F20</f>
        <v>521.67462</v>
      </c>
      <c r="H20" s="17">
        <v>136.44743</v>
      </c>
      <c r="I20" s="17">
        <v>0</v>
      </c>
      <c r="J20" s="17">
        <v>327.59527000000003</v>
      </c>
      <c r="K20" s="12">
        <f t="shared" si="2"/>
        <v>464.04270000000002</v>
      </c>
      <c r="L20" s="17">
        <v>178.29157000000001</v>
      </c>
      <c r="M20" s="17">
        <v>138.19999999999999</v>
      </c>
      <c r="N20" s="17">
        <v>516.24818000000005</v>
      </c>
      <c r="O20" s="19"/>
      <c r="P20" s="12">
        <f>L20+M20+N20</f>
        <v>832.73975000000007</v>
      </c>
      <c r="Q20" s="17">
        <f>161-61</f>
        <v>100</v>
      </c>
      <c r="R20" s="17">
        <f>161-61</f>
        <v>100</v>
      </c>
      <c r="S20" s="17">
        <f>273.3+21.6-5.6-17.3+50.5-200-33.3</f>
        <v>89.2</v>
      </c>
      <c r="T20" s="12">
        <f>Q20+R20+S20</f>
        <v>289.2</v>
      </c>
      <c r="U20" s="40">
        <f>G20+K20+P20</f>
        <v>1818.4570699999999</v>
      </c>
    </row>
    <row r="21" spans="1:21" ht="26.4">
      <c r="A21" s="18" t="s">
        <v>35</v>
      </c>
      <c r="B21" s="17">
        <v>5126.3</v>
      </c>
      <c r="C21" s="12">
        <f t="shared" si="5"/>
        <v>5176.5954700000002</v>
      </c>
      <c r="D21" s="17"/>
      <c r="E21" s="17">
        <v>0</v>
      </c>
      <c r="F21" s="17">
        <v>0</v>
      </c>
      <c r="G21" s="13">
        <f t="shared" ref="G21:G27" si="6">D21+E21+F21</f>
        <v>0</v>
      </c>
      <c r="H21" s="17">
        <v>6.2073</v>
      </c>
      <c r="I21" s="17">
        <v>10.157400000000001</v>
      </c>
      <c r="J21" s="17">
        <v>341.93164000000002</v>
      </c>
      <c r="K21" s="12">
        <f t="shared" si="2"/>
        <v>358.29633999999999</v>
      </c>
      <c r="L21" s="17">
        <v>531.62085000000002</v>
      </c>
      <c r="M21" s="17">
        <v>0</v>
      </c>
      <c r="N21" s="17">
        <v>587.37828000000002</v>
      </c>
      <c r="O21" s="19"/>
      <c r="P21" s="12">
        <f t="shared" si="3"/>
        <v>1118.9991300000002</v>
      </c>
      <c r="Q21" s="17">
        <v>127.8</v>
      </c>
      <c r="R21" s="17">
        <f>3192.1-3183.5+3552.3</f>
        <v>3560.9</v>
      </c>
      <c r="S21" s="17">
        <f>13.5-1.7-5.7+4.5</f>
        <v>10.600000000000001</v>
      </c>
      <c r="T21" s="12">
        <f t="shared" si="4"/>
        <v>3699.3</v>
      </c>
      <c r="U21" s="40">
        <f>G21+K21+P21</f>
        <v>1477.29547</v>
      </c>
    </row>
    <row r="22" spans="1:21" ht="39.6">
      <c r="A22" s="20" t="s">
        <v>36</v>
      </c>
      <c r="B22" s="17">
        <v>0</v>
      </c>
      <c r="C22" s="12">
        <f t="shared" si="5"/>
        <v>0</v>
      </c>
      <c r="D22" s="21">
        <v>0</v>
      </c>
      <c r="E22" s="21">
        <v>0</v>
      </c>
      <c r="F22" s="21">
        <v>0</v>
      </c>
      <c r="G22" s="13">
        <f t="shared" si="6"/>
        <v>0</v>
      </c>
      <c r="H22" s="17">
        <v>0</v>
      </c>
      <c r="I22" s="17">
        <v>0</v>
      </c>
      <c r="J22" s="17">
        <v>0</v>
      </c>
      <c r="K22" s="12">
        <f t="shared" si="2"/>
        <v>0</v>
      </c>
      <c r="L22" s="17">
        <v>0</v>
      </c>
      <c r="M22" s="17">
        <v>0</v>
      </c>
      <c r="N22" s="17">
        <v>0</v>
      </c>
      <c r="O22" s="19"/>
      <c r="P22" s="12">
        <f t="shared" si="3"/>
        <v>0</v>
      </c>
      <c r="Q22" s="17">
        <v>0</v>
      </c>
      <c r="R22" s="17">
        <v>0</v>
      </c>
      <c r="S22" s="17">
        <v>0</v>
      </c>
      <c r="T22" s="12">
        <f t="shared" si="4"/>
        <v>0</v>
      </c>
      <c r="U22" s="40">
        <f t="shared" ref="U22:U30" si="7">L22+K22+G22</f>
        <v>0</v>
      </c>
    </row>
    <row r="23" spans="1:21" ht="26.4">
      <c r="A23" s="22" t="s">
        <v>37</v>
      </c>
      <c r="B23" s="13">
        <f>B25+B26+B27</f>
        <v>150032.79999999999</v>
      </c>
      <c r="C23" s="12">
        <f t="shared" si="5"/>
        <v>151108.29433</v>
      </c>
      <c r="D23" s="13">
        <f>D25+D26+D27</f>
        <v>21486.84</v>
      </c>
      <c r="E23" s="13">
        <f>E25+E26+E27</f>
        <v>6898</v>
      </c>
      <c r="F23" s="13">
        <f>F25+F26+F27</f>
        <v>8918.5597799999996</v>
      </c>
      <c r="G23" s="13">
        <f t="shared" si="6"/>
        <v>37303.39978</v>
      </c>
      <c r="H23" s="13">
        <f>H25+H26+H27</f>
        <v>5256.0296200000003</v>
      </c>
      <c r="I23" s="13">
        <f>I25+I26+I27</f>
        <v>8027.4804999999997</v>
      </c>
      <c r="J23" s="13">
        <f>J25+J26+J27</f>
        <v>11008.905079999999</v>
      </c>
      <c r="K23" s="12">
        <f t="shared" si="2"/>
        <v>24292.415199999996</v>
      </c>
      <c r="L23" s="13">
        <f>L25+L26+L27</f>
        <v>8014.15978</v>
      </c>
      <c r="M23" s="13">
        <f>M25+M26+M27</f>
        <v>11476.556200000001</v>
      </c>
      <c r="N23" s="13">
        <f>N25+N26+N27</f>
        <v>13012.463370000001</v>
      </c>
      <c r="O23" s="23"/>
      <c r="P23" s="12">
        <f t="shared" si="3"/>
        <v>32503.179350000002</v>
      </c>
      <c r="Q23" s="13">
        <f>Q25+Q26+Q27</f>
        <v>17156.3</v>
      </c>
      <c r="R23" s="13">
        <f>R25+R26+R27</f>
        <v>20578.3</v>
      </c>
      <c r="S23" s="13">
        <f>S25+S26+S27</f>
        <v>19274.7</v>
      </c>
      <c r="T23" s="12">
        <f t="shared" si="4"/>
        <v>57009.3</v>
      </c>
      <c r="U23" s="40">
        <f>G23+K23+P23</f>
        <v>94098.994330000001</v>
      </c>
    </row>
    <row r="24" spans="1:21">
      <c r="A24" s="15" t="s">
        <v>30</v>
      </c>
      <c r="B24" s="17"/>
      <c r="C24" s="12"/>
      <c r="D24" s="17"/>
      <c r="E24" s="17"/>
      <c r="F24" s="17"/>
      <c r="G24" s="13"/>
      <c r="H24" s="17"/>
      <c r="I24" s="17"/>
      <c r="J24" s="17"/>
      <c r="K24" s="12"/>
      <c r="L24" s="17"/>
      <c r="M24" s="24"/>
      <c r="N24" s="24"/>
      <c r="O24" s="19"/>
      <c r="P24" s="12"/>
      <c r="Q24" s="17"/>
      <c r="R24" s="17"/>
      <c r="S24" s="17"/>
      <c r="T24" s="12"/>
      <c r="U24" s="40">
        <f t="shared" ref="U24:U26" si="8">G24+K24+P24</f>
        <v>0</v>
      </c>
    </row>
    <row r="25" spans="1:21" ht="26.4">
      <c r="A25" s="15" t="s">
        <v>38</v>
      </c>
      <c r="B25" s="17">
        <v>144906.5</v>
      </c>
      <c r="C25" s="12">
        <f t="shared" si="5"/>
        <v>145931.69886</v>
      </c>
      <c r="D25" s="17">
        <v>21486.84</v>
      </c>
      <c r="E25" s="17">
        <v>6898</v>
      </c>
      <c r="F25" s="17">
        <v>8918.5597799999996</v>
      </c>
      <c r="G25" s="13">
        <f t="shared" si="6"/>
        <v>37303.39978</v>
      </c>
      <c r="H25" s="17">
        <v>5249.8223200000002</v>
      </c>
      <c r="I25" s="17">
        <v>8017.3230999999996</v>
      </c>
      <c r="J25" s="17">
        <v>10990.565329999999</v>
      </c>
      <c r="K25" s="12">
        <f t="shared" si="2"/>
        <v>24257.710749999998</v>
      </c>
      <c r="L25" s="17">
        <v>7158.94704</v>
      </c>
      <c r="M25" s="17">
        <v>11476.556200000001</v>
      </c>
      <c r="N25" s="17">
        <v>12425.08509</v>
      </c>
      <c r="O25" s="17">
        <v>35185.5</v>
      </c>
      <c r="P25" s="12">
        <f>L25+M25+N25</f>
        <v>31060.588330000002</v>
      </c>
      <c r="Q25" s="17">
        <f>15049.7+2000</f>
        <v>17049.7</v>
      </c>
      <c r="R25" s="17">
        <f>8036.4+598.9+8178.7+982.8</f>
        <v>17796.8</v>
      </c>
      <c r="S25" s="17">
        <f>8011.4+3008.1-278.1+16.1+5706+2000</f>
        <v>18463.5</v>
      </c>
      <c r="T25" s="12">
        <f t="shared" si="4"/>
        <v>53310</v>
      </c>
      <c r="U25" s="40">
        <f t="shared" si="8"/>
        <v>92621.698860000004</v>
      </c>
    </row>
    <row r="26" spans="1:21" ht="26.4">
      <c r="A26" s="15" t="s">
        <v>39</v>
      </c>
      <c r="B26" s="17">
        <v>5126.3</v>
      </c>
      <c r="C26" s="12">
        <f t="shared" si="5"/>
        <v>5176.5954700000002</v>
      </c>
      <c r="D26" s="17"/>
      <c r="E26" s="17">
        <v>0</v>
      </c>
      <c r="F26" s="17">
        <v>0</v>
      </c>
      <c r="G26" s="13">
        <f>D26+E26+F26</f>
        <v>0</v>
      </c>
      <c r="H26" s="17">
        <v>6.2073</v>
      </c>
      <c r="I26" s="17">
        <v>10.157400000000001</v>
      </c>
      <c r="J26" s="17">
        <v>18.339749999999999</v>
      </c>
      <c r="K26" s="12">
        <f t="shared" si="2"/>
        <v>34.704449999999994</v>
      </c>
      <c r="L26" s="17">
        <v>855.21274000000005</v>
      </c>
      <c r="M26" s="17">
        <v>0</v>
      </c>
      <c r="N26" s="17">
        <v>587.37828000000002</v>
      </c>
      <c r="O26" s="17">
        <v>17230.8</v>
      </c>
      <c r="P26" s="12">
        <f t="shared" si="3"/>
        <v>1442.5910200000001</v>
      </c>
      <c r="Q26" s="17">
        <f>127.8-1.7-19.5</f>
        <v>106.6</v>
      </c>
      <c r="R26" s="17">
        <f>4.5+17.6+2759.4</f>
        <v>2781.5</v>
      </c>
      <c r="S26" s="17">
        <v>811.2</v>
      </c>
      <c r="T26" s="12">
        <f t="shared" si="4"/>
        <v>3699.3</v>
      </c>
      <c r="U26" s="40">
        <f t="shared" si="8"/>
        <v>1477.29547</v>
      </c>
    </row>
    <row r="27" spans="1:21" ht="39.6">
      <c r="A27" s="15" t="s">
        <v>40</v>
      </c>
      <c r="B27" s="17">
        <v>0</v>
      </c>
      <c r="C27" s="12">
        <f t="shared" si="5"/>
        <v>0</v>
      </c>
      <c r="D27" s="17">
        <v>0</v>
      </c>
      <c r="E27" s="17">
        <v>0</v>
      </c>
      <c r="F27" s="17">
        <v>0</v>
      </c>
      <c r="G27" s="13">
        <f t="shared" si="6"/>
        <v>0</v>
      </c>
      <c r="H27" s="17">
        <v>0</v>
      </c>
      <c r="I27" s="17">
        <v>0</v>
      </c>
      <c r="J27" s="17">
        <v>0</v>
      </c>
      <c r="K27" s="12">
        <f t="shared" si="2"/>
        <v>0</v>
      </c>
      <c r="L27" s="17">
        <v>0</v>
      </c>
      <c r="M27" s="24">
        <v>0</v>
      </c>
      <c r="N27" s="24">
        <v>0</v>
      </c>
      <c r="O27" s="19"/>
      <c r="P27" s="12">
        <f t="shared" si="3"/>
        <v>0</v>
      </c>
      <c r="Q27" s="17">
        <v>0</v>
      </c>
      <c r="R27" s="17">
        <v>0</v>
      </c>
      <c r="S27" s="17">
        <v>0</v>
      </c>
      <c r="T27" s="12">
        <f t="shared" si="4"/>
        <v>0</v>
      </c>
      <c r="U27" s="40">
        <f t="shared" si="7"/>
        <v>0</v>
      </c>
    </row>
    <row r="28" spans="1:21" ht="26.4">
      <c r="A28" s="11" t="s">
        <v>41</v>
      </c>
      <c r="B28" s="13">
        <f>B18-B23</f>
        <v>-142826.5</v>
      </c>
      <c r="C28" s="12">
        <f>C18-C23</f>
        <v>-143824.04179000002</v>
      </c>
      <c r="D28" s="16">
        <f>D18-D23</f>
        <v>-21177.920000000002</v>
      </c>
      <c r="E28" s="16">
        <f t="shared" ref="E28:T28" si="9">E18-E23</f>
        <v>-6849.1705000000002</v>
      </c>
      <c r="F28" s="16">
        <f t="shared" si="9"/>
        <v>-8754.6346599999997</v>
      </c>
      <c r="G28" s="12">
        <f t="shared" si="9"/>
        <v>-36781.725160000002</v>
      </c>
      <c r="H28" s="16">
        <f t="shared" si="9"/>
        <v>-5113.3748900000001</v>
      </c>
      <c r="I28" s="16">
        <f t="shared" si="9"/>
        <v>-8017.3230999999996</v>
      </c>
      <c r="J28" s="16">
        <f t="shared" si="9"/>
        <v>-10339.378169999998</v>
      </c>
      <c r="K28" s="12">
        <f t="shared" si="9"/>
        <v>-23470.076159999997</v>
      </c>
      <c r="L28" s="16">
        <f t="shared" si="9"/>
        <v>-7304.2473600000003</v>
      </c>
      <c r="M28" s="16">
        <f t="shared" si="9"/>
        <v>-11338.3562</v>
      </c>
      <c r="N28" s="16">
        <f t="shared" si="9"/>
        <v>-11908.836910000002</v>
      </c>
      <c r="O28" s="12">
        <f t="shared" si="9"/>
        <v>0</v>
      </c>
      <c r="P28" s="12">
        <f t="shared" si="9"/>
        <v>-30551.440470000001</v>
      </c>
      <c r="Q28" s="16">
        <f t="shared" si="9"/>
        <v>-16928.5</v>
      </c>
      <c r="R28" s="16">
        <f t="shared" si="9"/>
        <v>-16917.399999999998</v>
      </c>
      <c r="S28" s="16">
        <f t="shared" si="9"/>
        <v>-19174.900000000001</v>
      </c>
      <c r="T28" s="12">
        <f t="shared" si="9"/>
        <v>-53020.800000000003</v>
      </c>
      <c r="U28" s="40">
        <f t="shared" si="7"/>
        <v>-67556.048680000007</v>
      </c>
    </row>
    <row r="29" spans="1:21" ht="26.4">
      <c r="A29" s="11" t="s">
        <v>42</v>
      </c>
      <c r="B29" s="12"/>
      <c r="C29" s="12"/>
      <c r="D29" s="13">
        <f>D31+D32</f>
        <v>33933.159999999989</v>
      </c>
      <c r="E29" s="13">
        <f t="shared" ref="E29:T29" si="10">E31+E32</f>
        <v>27083.989499999992</v>
      </c>
      <c r="F29" s="13">
        <f t="shared" si="10"/>
        <v>18329.354839999993</v>
      </c>
      <c r="G29" s="13">
        <f t="shared" si="10"/>
        <v>18329.354839999996</v>
      </c>
      <c r="H29" s="13">
        <f t="shared" si="10"/>
        <v>13215.979949999997</v>
      </c>
      <c r="I29" s="13">
        <f t="shared" si="10"/>
        <v>5198.6568499999967</v>
      </c>
      <c r="J29" s="13">
        <f t="shared" si="10"/>
        <v>-5140.7213200000024</v>
      </c>
      <c r="K29" s="13">
        <f t="shared" si="10"/>
        <v>-5140.7213200000006</v>
      </c>
      <c r="L29" s="13">
        <f t="shared" si="10"/>
        <v>-12444.96868</v>
      </c>
      <c r="M29" s="13">
        <f t="shared" si="10"/>
        <v>-23783.32488</v>
      </c>
      <c r="N29" s="13">
        <f t="shared" si="10"/>
        <v>-35692.161790000006</v>
      </c>
      <c r="O29" s="13">
        <f t="shared" si="10"/>
        <v>-88108.461790000001</v>
      </c>
      <c r="P29" s="13">
        <f t="shared" si="10"/>
        <v>-35692.161790000006</v>
      </c>
      <c r="Q29" s="13">
        <f t="shared" si="10"/>
        <v>-52620.661790000006</v>
      </c>
      <c r="R29" s="13">
        <f t="shared" si="10"/>
        <v>-69538.061790000007</v>
      </c>
      <c r="S29" s="13">
        <f t="shared" si="10"/>
        <v>-88712.961790000016</v>
      </c>
      <c r="T29" s="13">
        <f t="shared" si="10"/>
        <v>-88712.961790000016</v>
      </c>
      <c r="U29" s="40">
        <f t="shared" si="7"/>
        <v>743.664839999994</v>
      </c>
    </row>
    <row r="30" spans="1:21">
      <c r="A30" s="15" t="s">
        <v>30</v>
      </c>
      <c r="B30" s="12"/>
      <c r="C30" s="12"/>
      <c r="D30" s="13"/>
      <c r="E30" s="14"/>
      <c r="F30" s="12"/>
      <c r="G30" s="13"/>
      <c r="H30" s="14"/>
      <c r="I30" s="12"/>
      <c r="J30" s="12"/>
      <c r="K30" s="12"/>
      <c r="L30" s="12"/>
      <c r="M30" s="12"/>
      <c r="N30" s="12"/>
      <c r="O30" s="12"/>
      <c r="P30" s="12"/>
      <c r="Q30" s="12"/>
      <c r="R30" s="14"/>
      <c r="S30" s="12"/>
      <c r="T30" s="12"/>
      <c r="U30" s="40">
        <f t="shared" si="7"/>
        <v>0</v>
      </c>
    </row>
    <row r="31" spans="1:21">
      <c r="A31" s="15" t="s">
        <v>31</v>
      </c>
      <c r="B31" s="12"/>
      <c r="C31" s="12"/>
      <c r="D31" s="13">
        <f>D16+D20-D25</f>
        <v>33932.209999999992</v>
      </c>
      <c r="E31" s="13">
        <f t="shared" ref="E31:T32" si="11">E16+E20-E25</f>
        <v>27083.039499999992</v>
      </c>
      <c r="F31" s="13">
        <f t="shared" si="11"/>
        <v>18328.404839999992</v>
      </c>
      <c r="G31" s="13">
        <f t="shared" si="11"/>
        <v>18328.404839999996</v>
      </c>
      <c r="H31" s="13">
        <f t="shared" si="11"/>
        <v>13215.029949999996</v>
      </c>
      <c r="I31" s="13">
        <f t="shared" si="11"/>
        <v>5197.7068499999968</v>
      </c>
      <c r="J31" s="13">
        <f t="shared" si="11"/>
        <v>-5465.2632100000028</v>
      </c>
      <c r="K31" s="13">
        <f t="shared" si="11"/>
        <v>-5465.263210000001</v>
      </c>
      <c r="L31" s="13">
        <f t="shared" si="11"/>
        <v>-12445.918680000001</v>
      </c>
      <c r="M31" s="13">
        <f t="shared" si="11"/>
        <v>-23784.274880000001</v>
      </c>
      <c r="N31" s="13">
        <f t="shared" si="11"/>
        <v>-35693.111790000003</v>
      </c>
      <c r="O31" s="13">
        <f t="shared" si="11"/>
        <v>-70878.611789999995</v>
      </c>
      <c r="P31" s="13">
        <f t="shared" si="11"/>
        <v>-35693.111790000003</v>
      </c>
      <c r="Q31" s="13">
        <f t="shared" si="11"/>
        <v>-52642.811790000007</v>
      </c>
      <c r="R31" s="13">
        <f t="shared" si="11"/>
        <v>-70339.61179000001</v>
      </c>
      <c r="S31" s="13">
        <f t="shared" si="11"/>
        <v>-88713.911790000013</v>
      </c>
      <c r="T31" s="13">
        <f t="shared" si="11"/>
        <v>-88713.911790000013</v>
      </c>
      <c r="U31" s="4"/>
    </row>
    <row r="32" spans="1:21">
      <c r="A32" s="15" t="s">
        <v>32</v>
      </c>
      <c r="B32" s="12"/>
      <c r="C32" s="12"/>
      <c r="D32" s="17">
        <f>D17+D21-D26</f>
        <v>0.95</v>
      </c>
      <c r="E32" s="17">
        <f t="shared" si="11"/>
        <v>0.95</v>
      </c>
      <c r="F32" s="17">
        <f t="shared" si="11"/>
        <v>0.95</v>
      </c>
      <c r="G32" s="17">
        <f t="shared" si="11"/>
        <v>0.95</v>
      </c>
      <c r="H32" s="17">
        <f t="shared" si="11"/>
        <v>0.95000000000000018</v>
      </c>
      <c r="I32" s="17">
        <f t="shared" si="11"/>
        <v>0.95000000000000107</v>
      </c>
      <c r="J32" s="17">
        <f t="shared" si="11"/>
        <v>324.54189000000002</v>
      </c>
      <c r="K32" s="17">
        <f t="shared" si="11"/>
        <v>324.54188999999997</v>
      </c>
      <c r="L32" s="17">
        <f t="shared" si="11"/>
        <v>0.94999999999993179</v>
      </c>
      <c r="M32" s="17">
        <f t="shared" si="11"/>
        <v>0.94999999999993179</v>
      </c>
      <c r="N32" s="17">
        <f t="shared" si="11"/>
        <v>0.94999999999993179</v>
      </c>
      <c r="O32" s="17">
        <f t="shared" si="11"/>
        <v>-17229.849999999999</v>
      </c>
      <c r="P32" s="17">
        <f t="shared" si="11"/>
        <v>0.95000000000004547</v>
      </c>
      <c r="Q32" s="17">
        <f t="shared" si="11"/>
        <v>22.150000000000063</v>
      </c>
      <c r="R32" s="17">
        <f t="shared" si="11"/>
        <v>801.55000000000018</v>
      </c>
      <c r="S32" s="17">
        <f t="shared" si="11"/>
        <v>0.95000000000015916</v>
      </c>
      <c r="T32" s="17">
        <f t="shared" si="11"/>
        <v>0.9499999999998181</v>
      </c>
      <c r="U32" s="4"/>
    </row>
    <row r="33" spans="1:19">
      <c r="B33" s="25">
        <f>B18-C18</f>
        <v>-77.952540000000226</v>
      </c>
      <c r="C33" s="25">
        <f>C21-C26</f>
        <v>0</v>
      </c>
      <c r="D33" s="25"/>
    </row>
    <row r="34" spans="1:19">
      <c r="A34" s="1" t="s">
        <v>43</v>
      </c>
      <c r="D34" s="25">
        <f>D21-D26</f>
        <v>0</v>
      </c>
      <c r="E34" s="25">
        <f>E21-E26</f>
        <v>0</v>
      </c>
      <c r="F34" s="25">
        <f>F21-F26</f>
        <v>0</v>
      </c>
      <c r="H34" s="25">
        <f>H21-H26</f>
        <v>0</v>
      </c>
      <c r="I34" s="25">
        <f>I21-I26</f>
        <v>0</v>
      </c>
      <c r="J34" s="25">
        <f>J21-J26</f>
        <v>323.59189000000003</v>
      </c>
      <c r="L34" s="25">
        <f>L21-L26</f>
        <v>-323.59189000000003</v>
      </c>
      <c r="M34" s="25">
        <f>M21-M26</f>
        <v>0</v>
      </c>
      <c r="N34" s="25">
        <f>N21-N26</f>
        <v>0</v>
      </c>
      <c r="Q34" s="25">
        <f>Q21-Q26</f>
        <v>21.200000000000003</v>
      </c>
      <c r="R34" s="25">
        <f>R21-R26</f>
        <v>779.40000000000009</v>
      </c>
      <c r="S34" s="25">
        <f>S21-S26</f>
        <v>-800.6</v>
      </c>
    </row>
    <row r="35" spans="1:19">
      <c r="A35" s="1" t="s">
        <v>44</v>
      </c>
      <c r="G35" s="1" t="s">
        <v>45</v>
      </c>
      <c r="K35" s="1" t="s">
        <v>46</v>
      </c>
    </row>
    <row r="37" spans="1:19">
      <c r="A37" s="1" t="s">
        <v>47</v>
      </c>
      <c r="C37" s="1" t="s">
        <v>48</v>
      </c>
      <c r="G37" s="1" t="s">
        <v>45</v>
      </c>
      <c r="K37" s="1" t="s">
        <v>49</v>
      </c>
    </row>
    <row r="38" spans="1:19">
      <c r="C38" s="1" t="s">
        <v>50</v>
      </c>
    </row>
  </sheetData>
  <mergeCells count="17">
    <mergeCell ref="A8:T8"/>
    <mergeCell ref="A10:A12"/>
    <mergeCell ref="B10:B12"/>
    <mergeCell ref="C10:C12"/>
    <mergeCell ref="D10:F11"/>
    <mergeCell ref="G10:G12"/>
    <mergeCell ref="K10:K12"/>
    <mergeCell ref="L10:N11"/>
    <mergeCell ref="P10:P12"/>
    <mergeCell ref="Q10:S11"/>
    <mergeCell ref="T10:T12"/>
    <mergeCell ref="H10:J11"/>
    <mergeCell ref="P1:T1"/>
    <mergeCell ref="P2:T2"/>
    <mergeCell ref="A4:T4"/>
    <mergeCell ref="A5:T5"/>
    <mergeCell ref="A7:T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38"/>
  <sheetViews>
    <sheetView topLeftCell="A6" zoomScale="90" zoomScaleNormal="90" workbookViewId="0">
      <selection activeCell="U23" sqref="U23"/>
    </sheetView>
  </sheetViews>
  <sheetFormatPr defaultColWidth="9.109375" defaultRowHeight="13.2"/>
  <cols>
    <col min="1" max="1" width="26.88671875" style="1" customWidth="1"/>
    <col min="2" max="2" width="10.44140625" style="1" customWidth="1"/>
    <col min="3" max="3" width="10" style="1" customWidth="1"/>
    <col min="4" max="6" width="9.109375" style="1" customWidth="1"/>
    <col min="7" max="7" width="9.88671875" style="1" customWidth="1"/>
    <col min="8" max="8" width="11" style="1" customWidth="1"/>
    <col min="9" max="9" width="10.88671875" style="1" customWidth="1"/>
    <col min="10" max="10" width="10.77734375" style="1" customWidth="1"/>
    <col min="11" max="11" width="10" style="1" customWidth="1"/>
    <col min="12" max="12" width="10.77734375" style="1" customWidth="1"/>
    <col min="13" max="13" width="11" style="1" customWidth="1"/>
    <col min="14" max="14" width="10.33203125" style="1" customWidth="1"/>
    <col min="15" max="15" width="0" style="1" hidden="1" customWidth="1"/>
    <col min="16" max="16" width="10.5546875" style="1" customWidth="1"/>
    <col min="17" max="17" width="10.109375" style="1" customWidth="1"/>
    <col min="18" max="18" width="11.109375" style="1" customWidth="1"/>
    <col min="19" max="19" width="10" style="1" customWidth="1"/>
    <col min="20" max="20" width="9.44140625" style="1" customWidth="1"/>
    <col min="21" max="21" width="11.6640625" style="1" customWidth="1"/>
    <col min="22" max="256" width="9.109375" style="1"/>
    <col min="257" max="257" width="26.88671875" style="1" customWidth="1"/>
    <col min="258" max="258" width="10.44140625" style="1" customWidth="1"/>
    <col min="259" max="259" width="8.88671875" style="1" customWidth="1"/>
    <col min="260" max="262" width="9.109375" style="1" customWidth="1"/>
    <col min="263" max="263" width="8.44140625" style="1" customWidth="1"/>
    <col min="264" max="266" width="9.109375" style="1" customWidth="1"/>
    <col min="267" max="267" width="8.44140625" style="1" customWidth="1"/>
    <col min="268" max="270" width="9.109375" style="1" customWidth="1"/>
    <col min="271" max="271" width="0" style="1" hidden="1" customWidth="1"/>
    <col min="272" max="272" width="8.44140625" style="1" customWidth="1"/>
    <col min="273" max="275" width="9.109375" style="1" customWidth="1"/>
    <col min="276" max="276" width="8.5546875" style="1" customWidth="1"/>
    <col min="277" max="277" width="11.6640625" style="1" customWidth="1"/>
    <col min="278" max="512" width="9.109375" style="1"/>
    <col min="513" max="513" width="26.88671875" style="1" customWidth="1"/>
    <col min="514" max="514" width="10.44140625" style="1" customWidth="1"/>
    <col min="515" max="515" width="8.88671875" style="1" customWidth="1"/>
    <col min="516" max="518" width="9.109375" style="1" customWidth="1"/>
    <col min="519" max="519" width="8.44140625" style="1" customWidth="1"/>
    <col min="520" max="522" width="9.109375" style="1" customWidth="1"/>
    <col min="523" max="523" width="8.44140625" style="1" customWidth="1"/>
    <col min="524" max="526" width="9.109375" style="1" customWidth="1"/>
    <col min="527" max="527" width="0" style="1" hidden="1" customWidth="1"/>
    <col min="528" max="528" width="8.44140625" style="1" customWidth="1"/>
    <col min="529" max="531" width="9.109375" style="1" customWidth="1"/>
    <col min="532" max="532" width="8.5546875" style="1" customWidth="1"/>
    <col min="533" max="533" width="11.6640625" style="1" customWidth="1"/>
    <col min="534" max="768" width="9.109375" style="1"/>
    <col min="769" max="769" width="26.88671875" style="1" customWidth="1"/>
    <col min="770" max="770" width="10.44140625" style="1" customWidth="1"/>
    <col min="771" max="771" width="8.88671875" style="1" customWidth="1"/>
    <col min="772" max="774" width="9.109375" style="1" customWidth="1"/>
    <col min="775" max="775" width="8.44140625" style="1" customWidth="1"/>
    <col min="776" max="778" width="9.109375" style="1" customWidth="1"/>
    <col min="779" max="779" width="8.44140625" style="1" customWidth="1"/>
    <col min="780" max="782" width="9.109375" style="1" customWidth="1"/>
    <col min="783" max="783" width="0" style="1" hidden="1" customWidth="1"/>
    <col min="784" max="784" width="8.44140625" style="1" customWidth="1"/>
    <col min="785" max="787" width="9.109375" style="1" customWidth="1"/>
    <col min="788" max="788" width="8.5546875" style="1" customWidth="1"/>
    <col min="789" max="789" width="11.6640625" style="1" customWidth="1"/>
    <col min="790" max="1024" width="9.109375" style="1"/>
    <col min="1025" max="1025" width="26.88671875" style="1" customWidth="1"/>
    <col min="1026" max="1026" width="10.44140625" style="1" customWidth="1"/>
    <col min="1027" max="1027" width="8.88671875" style="1" customWidth="1"/>
    <col min="1028" max="1030" width="9.109375" style="1" customWidth="1"/>
    <col min="1031" max="1031" width="8.44140625" style="1" customWidth="1"/>
    <col min="1032" max="1034" width="9.109375" style="1" customWidth="1"/>
    <col min="1035" max="1035" width="8.44140625" style="1" customWidth="1"/>
    <col min="1036" max="1038" width="9.109375" style="1" customWidth="1"/>
    <col min="1039" max="1039" width="0" style="1" hidden="1" customWidth="1"/>
    <col min="1040" max="1040" width="8.44140625" style="1" customWidth="1"/>
    <col min="1041" max="1043" width="9.109375" style="1" customWidth="1"/>
    <col min="1044" max="1044" width="8.5546875" style="1" customWidth="1"/>
    <col min="1045" max="1045" width="11.6640625" style="1" customWidth="1"/>
    <col min="1046" max="1280" width="9.109375" style="1"/>
    <col min="1281" max="1281" width="26.88671875" style="1" customWidth="1"/>
    <col min="1282" max="1282" width="10.44140625" style="1" customWidth="1"/>
    <col min="1283" max="1283" width="8.88671875" style="1" customWidth="1"/>
    <col min="1284" max="1286" width="9.109375" style="1" customWidth="1"/>
    <col min="1287" max="1287" width="8.44140625" style="1" customWidth="1"/>
    <col min="1288" max="1290" width="9.109375" style="1" customWidth="1"/>
    <col min="1291" max="1291" width="8.44140625" style="1" customWidth="1"/>
    <col min="1292" max="1294" width="9.109375" style="1" customWidth="1"/>
    <col min="1295" max="1295" width="0" style="1" hidden="1" customWidth="1"/>
    <col min="1296" max="1296" width="8.44140625" style="1" customWidth="1"/>
    <col min="1297" max="1299" width="9.109375" style="1" customWidth="1"/>
    <col min="1300" max="1300" width="8.5546875" style="1" customWidth="1"/>
    <col min="1301" max="1301" width="11.6640625" style="1" customWidth="1"/>
    <col min="1302" max="1536" width="9.109375" style="1"/>
    <col min="1537" max="1537" width="26.88671875" style="1" customWidth="1"/>
    <col min="1538" max="1538" width="10.44140625" style="1" customWidth="1"/>
    <col min="1539" max="1539" width="8.88671875" style="1" customWidth="1"/>
    <col min="1540" max="1542" width="9.109375" style="1" customWidth="1"/>
    <col min="1543" max="1543" width="8.44140625" style="1" customWidth="1"/>
    <col min="1544" max="1546" width="9.109375" style="1" customWidth="1"/>
    <col min="1547" max="1547" width="8.44140625" style="1" customWidth="1"/>
    <col min="1548" max="1550" width="9.109375" style="1" customWidth="1"/>
    <col min="1551" max="1551" width="0" style="1" hidden="1" customWidth="1"/>
    <col min="1552" max="1552" width="8.44140625" style="1" customWidth="1"/>
    <col min="1553" max="1555" width="9.109375" style="1" customWidth="1"/>
    <col min="1556" max="1556" width="8.5546875" style="1" customWidth="1"/>
    <col min="1557" max="1557" width="11.6640625" style="1" customWidth="1"/>
    <col min="1558" max="1792" width="9.109375" style="1"/>
    <col min="1793" max="1793" width="26.88671875" style="1" customWidth="1"/>
    <col min="1794" max="1794" width="10.44140625" style="1" customWidth="1"/>
    <col min="1795" max="1795" width="8.88671875" style="1" customWidth="1"/>
    <col min="1796" max="1798" width="9.109375" style="1" customWidth="1"/>
    <col min="1799" max="1799" width="8.44140625" style="1" customWidth="1"/>
    <col min="1800" max="1802" width="9.109375" style="1" customWidth="1"/>
    <col min="1803" max="1803" width="8.44140625" style="1" customWidth="1"/>
    <col min="1804" max="1806" width="9.109375" style="1" customWidth="1"/>
    <col min="1807" max="1807" width="0" style="1" hidden="1" customWidth="1"/>
    <col min="1808" max="1808" width="8.44140625" style="1" customWidth="1"/>
    <col min="1809" max="1811" width="9.109375" style="1" customWidth="1"/>
    <col min="1812" max="1812" width="8.5546875" style="1" customWidth="1"/>
    <col min="1813" max="1813" width="11.6640625" style="1" customWidth="1"/>
    <col min="1814" max="2048" width="9.109375" style="1"/>
    <col min="2049" max="2049" width="26.88671875" style="1" customWidth="1"/>
    <col min="2050" max="2050" width="10.44140625" style="1" customWidth="1"/>
    <col min="2051" max="2051" width="8.88671875" style="1" customWidth="1"/>
    <col min="2052" max="2054" width="9.109375" style="1" customWidth="1"/>
    <col min="2055" max="2055" width="8.44140625" style="1" customWidth="1"/>
    <col min="2056" max="2058" width="9.109375" style="1" customWidth="1"/>
    <col min="2059" max="2059" width="8.44140625" style="1" customWidth="1"/>
    <col min="2060" max="2062" width="9.109375" style="1" customWidth="1"/>
    <col min="2063" max="2063" width="0" style="1" hidden="1" customWidth="1"/>
    <col min="2064" max="2064" width="8.44140625" style="1" customWidth="1"/>
    <col min="2065" max="2067" width="9.109375" style="1" customWidth="1"/>
    <col min="2068" max="2068" width="8.5546875" style="1" customWidth="1"/>
    <col min="2069" max="2069" width="11.6640625" style="1" customWidth="1"/>
    <col min="2070" max="2304" width="9.109375" style="1"/>
    <col min="2305" max="2305" width="26.88671875" style="1" customWidth="1"/>
    <col min="2306" max="2306" width="10.44140625" style="1" customWidth="1"/>
    <col min="2307" max="2307" width="8.88671875" style="1" customWidth="1"/>
    <col min="2308" max="2310" width="9.109375" style="1" customWidth="1"/>
    <col min="2311" max="2311" width="8.44140625" style="1" customWidth="1"/>
    <col min="2312" max="2314" width="9.109375" style="1" customWidth="1"/>
    <col min="2315" max="2315" width="8.44140625" style="1" customWidth="1"/>
    <col min="2316" max="2318" width="9.109375" style="1" customWidth="1"/>
    <col min="2319" max="2319" width="0" style="1" hidden="1" customWidth="1"/>
    <col min="2320" max="2320" width="8.44140625" style="1" customWidth="1"/>
    <col min="2321" max="2323" width="9.109375" style="1" customWidth="1"/>
    <col min="2324" max="2324" width="8.5546875" style="1" customWidth="1"/>
    <col min="2325" max="2325" width="11.6640625" style="1" customWidth="1"/>
    <col min="2326" max="2560" width="9.109375" style="1"/>
    <col min="2561" max="2561" width="26.88671875" style="1" customWidth="1"/>
    <col min="2562" max="2562" width="10.44140625" style="1" customWidth="1"/>
    <col min="2563" max="2563" width="8.88671875" style="1" customWidth="1"/>
    <col min="2564" max="2566" width="9.109375" style="1" customWidth="1"/>
    <col min="2567" max="2567" width="8.44140625" style="1" customWidth="1"/>
    <col min="2568" max="2570" width="9.109375" style="1" customWidth="1"/>
    <col min="2571" max="2571" width="8.44140625" style="1" customWidth="1"/>
    <col min="2572" max="2574" width="9.109375" style="1" customWidth="1"/>
    <col min="2575" max="2575" width="0" style="1" hidden="1" customWidth="1"/>
    <col min="2576" max="2576" width="8.44140625" style="1" customWidth="1"/>
    <col min="2577" max="2579" width="9.109375" style="1" customWidth="1"/>
    <col min="2580" max="2580" width="8.5546875" style="1" customWidth="1"/>
    <col min="2581" max="2581" width="11.6640625" style="1" customWidth="1"/>
    <col min="2582" max="2816" width="9.109375" style="1"/>
    <col min="2817" max="2817" width="26.88671875" style="1" customWidth="1"/>
    <col min="2818" max="2818" width="10.44140625" style="1" customWidth="1"/>
    <col min="2819" max="2819" width="8.88671875" style="1" customWidth="1"/>
    <col min="2820" max="2822" width="9.109375" style="1" customWidth="1"/>
    <col min="2823" max="2823" width="8.44140625" style="1" customWidth="1"/>
    <col min="2824" max="2826" width="9.109375" style="1" customWidth="1"/>
    <col min="2827" max="2827" width="8.44140625" style="1" customWidth="1"/>
    <col min="2828" max="2830" width="9.109375" style="1" customWidth="1"/>
    <col min="2831" max="2831" width="0" style="1" hidden="1" customWidth="1"/>
    <col min="2832" max="2832" width="8.44140625" style="1" customWidth="1"/>
    <col min="2833" max="2835" width="9.109375" style="1" customWidth="1"/>
    <col min="2836" max="2836" width="8.5546875" style="1" customWidth="1"/>
    <col min="2837" max="2837" width="11.6640625" style="1" customWidth="1"/>
    <col min="2838" max="3072" width="9.109375" style="1"/>
    <col min="3073" max="3073" width="26.88671875" style="1" customWidth="1"/>
    <col min="3074" max="3074" width="10.44140625" style="1" customWidth="1"/>
    <col min="3075" max="3075" width="8.88671875" style="1" customWidth="1"/>
    <col min="3076" max="3078" width="9.109375" style="1" customWidth="1"/>
    <col min="3079" max="3079" width="8.44140625" style="1" customWidth="1"/>
    <col min="3080" max="3082" width="9.109375" style="1" customWidth="1"/>
    <col min="3083" max="3083" width="8.44140625" style="1" customWidth="1"/>
    <col min="3084" max="3086" width="9.109375" style="1" customWidth="1"/>
    <col min="3087" max="3087" width="0" style="1" hidden="1" customWidth="1"/>
    <col min="3088" max="3088" width="8.44140625" style="1" customWidth="1"/>
    <col min="3089" max="3091" width="9.109375" style="1" customWidth="1"/>
    <col min="3092" max="3092" width="8.5546875" style="1" customWidth="1"/>
    <col min="3093" max="3093" width="11.6640625" style="1" customWidth="1"/>
    <col min="3094" max="3328" width="9.109375" style="1"/>
    <col min="3329" max="3329" width="26.88671875" style="1" customWidth="1"/>
    <col min="3330" max="3330" width="10.44140625" style="1" customWidth="1"/>
    <col min="3331" max="3331" width="8.88671875" style="1" customWidth="1"/>
    <col min="3332" max="3334" width="9.109375" style="1" customWidth="1"/>
    <col min="3335" max="3335" width="8.44140625" style="1" customWidth="1"/>
    <col min="3336" max="3338" width="9.109375" style="1" customWidth="1"/>
    <col min="3339" max="3339" width="8.44140625" style="1" customWidth="1"/>
    <col min="3340" max="3342" width="9.109375" style="1" customWidth="1"/>
    <col min="3343" max="3343" width="0" style="1" hidden="1" customWidth="1"/>
    <col min="3344" max="3344" width="8.44140625" style="1" customWidth="1"/>
    <col min="3345" max="3347" width="9.109375" style="1" customWidth="1"/>
    <col min="3348" max="3348" width="8.5546875" style="1" customWidth="1"/>
    <col min="3349" max="3349" width="11.6640625" style="1" customWidth="1"/>
    <col min="3350" max="3584" width="9.109375" style="1"/>
    <col min="3585" max="3585" width="26.88671875" style="1" customWidth="1"/>
    <col min="3586" max="3586" width="10.44140625" style="1" customWidth="1"/>
    <col min="3587" max="3587" width="8.88671875" style="1" customWidth="1"/>
    <col min="3588" max="3590" width="9.109375" style="1" customWidth="1"/>
    <col min="3591" max="3591" width="8.44140625" style="1" customWidth="1"/>
    <col min="3592" max="3594" width="9.109375" style="1" customWidth="1"/>
    <col min="3595" max="3595" width="8.44140625" style="1" customWidth="1"/>
    <col min="3596" max="3598" width="9.109375" style="1" customWidth="1"/>
    <col min="3599" max="3599" width="0" style="1" hidden="1" customWidth="1"/>
    <col min="3600" max="3600" width="8.44140625" style="1" customWidth="1"/>
    <col min="3601" max="3603" width="9.109375" style="1" customWidth="1"/>
    <col min="3604" max="3604" width="8.5546875" style="1" customWidth="1"/>
    <col min="3605" max="3605" width="11.6640625" style="1" customWidth="1"/>
    <col min="3606" max="3840" width="9.109375" style="1"/>
    <col min="3841" max="3841" width="26.88671875" style="1" customWidth="1"/>
    <col min="3842" max="3842" width="10.44140625" style="1" customWidth="1"/>
    <col min="3843" max="3843" width="8.88671875" style="1" customWidth="1"/>
    <col min="3844" max="3846" width="9.109375" style="1" customWidth="1"/>
    <col min="3847" max="3847" width="8.44140625" style="1" customWidth="1"/>
    <col min="3848" max="3850" width="9.109375" style="1" customWidth="1"/>
    <col min="3851" max="3851" width="8.44140625" style="1" customWidth="1"/>
    <col min="3852" max="3854" width="9.109375" style="1" customWidth="1"/>
    <col min="3855" max="3855" width="0" style="1" hidden="1" customWidth="1"/>
    <col min="3856" max="3856" width="8.44140625" style="1" customWidth="1"/>
    <col min="3857" max="3859" width="9.109375" style="1" customWidth="1"/>
    <col min="3860" max="3860" width="8.5546875" style="1" customWidth="1"/>
    <col min="3861" max="3861" width="11.6640625" style="1" customWidth="1"/>
    <col min="3862" max="4096" width="9.109375" style="1"/>
    <col min="4097" max="4097" width="26.88671875" style="1" customWidth="1"/>
    <col min="4098" max="4098" width="10.44140625" style="1" customWidth="1"/>
    <col min="4099" max="4099" width="8.88671875" style="1" customWidth="1"/>
    <col min="4100" max="4102" width="9.109375" style="1" customWidth="1"/>
    <col min="4103" max="4103" width="8.44140625" style="1" customWidth="1"/>
    <col min="4104" max="4106" width="9.109375" style="1" customWidth="1"/>
    <col min="4107" max="4107" width="8.44140625" style="1" customWidth="1"/>
    <col min="4108" max="4110" width="9.109375" style="1" customWidth="1"/>
    <col min="4111" max="4111" width="0" style="1" hidden="1" customWidth="1"/>
    <col min="4112" max="4112" width="8.44140625" style="1" customWidth="1"/>
    <col min="4113" max="4115" width="9.109375" style="1" customWidth="1"/>
    <col min="4116" max="4116" width="8.5546875" style="1" customWidth="1"/>
    <col min="4117" max="4117" width="11.6640625" style="1" customWidth="1"/>
    <col min="4118" max="4352" width="9.109375" style="1"/>
    <col min="4353" max="4353" width="26.88671875" style="1" customWidth="1"/>
    <col min="4354" max="4354" width="10.44140625" style="1" customWidth="1"/>
    <col min="4355" max="4355" width="8.88671875" style="1" customWidth="1"/>
    <col min="4356" max="4358" width="9.109375" style="1" customWidth="1"/>
    <col min="4359" max="4359" width="8.44140625" style="1" customWidth="1"/>
    <col min="4360" max="4362" width="9.109375" style="1" customWidth="1"/>
    <col min="4363" max="4363" width="8.44140625" style="1" customWidth="1"/>
    <col min="4364" max="4366" width="9.109375" style="1" customWidth="1"/>
    <col min="4367" max="4367" width="0" style="1" hidden="1" customWidth="1"/>
    <col min="4368" max="4368" width="8.44140625" style="1" customWidth="1"/>
    <col min="4369" max="4371" width="9.109375" style="1" customWidth="1"/>
    <col min="4372" max="4372" width="8.5546875" style="1" customWidth="1"/>
    <col min="4373" max="4373" width="11.6640625" style="1" customWidth="1"/>
    <col min="4374" max="4608" width="9.109375" style="1"/>
    <col min="4609" max="4609" width="26.88671875" style="1" customWidth="1"/>
    <col min="4610" max="4610" width="10.44140625" style="1" customWidth="1"/>
    <col min="4611" max="4611" width="8.88671875" style="1" customWidth="1"/>
    <col min="4612" max="4614" width="9.109375" style="1" customWidth="1"/>
    <col min="4615" max="4615" width="8.44140625" style="1" customWidth="1"/>
    <col min="4616" max="4618" width="9.109375" style="1" customWidth="1"/>
    <col min="4619" max="4619" width="8.44140625" style="1" customWidth="1"/>
    <col min="4620" max="4622" width="9.109375" style="1" customWidth="1"/>
    <col min="4623" max="4623" width="0" style="1" hidden="1" customWidth="1"/>
    <col min="4624" max="4624" width="8.44140625" style="1" customWidth="1"/>
    <col min="4625" max="4627" width="9.109375" style="1" customWidth="1"/>
    <col min="4628" max="4628" width="8.5546875" style="1" customWidth="1"/>
    <col min="4629" max="4629" width="11.6640625" style="1" customWidth="1"/>
    <col min="4630" max="4864" width="9.109375" style="1"/>
    <col min="4865" max="4865" width="26.88671875" style="1" customWidth="1"/>
    <col min="4866" max="4866" width="10.44140625" style="1" customWidth="1"/>
    <col min="4867" max="4867" width="8.88671875" style="1" customWidth="1"/>
    <col min="4868" max="4870" width="9.109375" style="1" customWidth="1"/>
    <col min="4871" max="4871" width="8.44140625" style="1" customWidth="1"/>
    <col min="4872" max="4874" width="9.109375" style="1" customWidth="1"/>
    <col min="4875" max="4875" width="8.44140625" style="1" customWidth="1"/>
    <col min="4876" max="4878" width="9.109375" style="1" customWidth="1"/>
    <col min="4879" max="4879" width="0" style="1" hidden="1" customWidth="1"/>
    <col min="4880" max="4880" width="8.44140625" style="1" customWidth="1"/>
    <col min="4881" max="4883" width="9.109375" style="1" customWidth="1"/>
    <col min="4884" max="4884" width="8.5546875" style="1" customWidth="1"/>
    <col min="4885" max="4885" width="11.6640625" style="1" customWidth="1"/>
    <col min="4886" max="5120" width="9.109375" style="1"/>
    <col min="5121" max="5121" width="26.88671875" style="1" customWidth="1"/>
    <col min="5122" max="5122" width="10.44140625" style="1" customWidth="1"/>
    <col min="5123" max="5123" width="8.88671875" style="1" customWidth="1"/>
    <col min="5124" max="5126" width="9.109375" style="1" customWidth="1"/>
    <col min="5127" max="5127" width="8.44140625" style="1" customWidth="1"/>
    <col min="5128" max="5130" width="9.109375" style="1" customWidth="1"/>
    <col min="5131" max="5131" width="8.44140625" style="1" customWidth="1"/>
    <col min="5132" max="5134" width="9.109375" style="1" customWidth="1"/>
    <col min="5135" max="5135" width="0" style="1" hidden="1" customWidth="1"/>
    <col min="5136" max="5136" width="8.44140625" style="1" customWidth="1"/>
    <col min="5137" max="5139" width="9.109375" style="1" customWidth="1"/>
    <col min="5140" max="5140" width="8.5546875" style="1" customWidth="1"/>
    <col min="5141" max="5141" width="11.6640625" style="1" customWidth="1"/>
    <col min="5142" max="5376" width="9.109375" style="1"/>
    <col min="5377" max="5377" width="26.88671875" style="1" customWidth="1"/>
    <col min="5378" max="5378" width="10.44140625" style="1" customWidth="1"/>
    <col min="5379" max="5379" width="8.88671875" style="1" customWidth="1"/>
    <col min="5380" max="5382" width="9.109375" style="1" customWidth="1"/>
    <col min="5383" max="5383" width="8.44140625" style="1" customWidth="1"/>
    <col min="5384" max="5386" width="9.109375" style="1" customWidth="1"/>
    <col min="5387" max="5387" width="8.44140625" style="1" customWidth="1"/>
    <col min="5388" max="5390" width="9.109375" style="1" customWidth="1"/>
    <col min="5391" max="5391" width="0" style="1" hidden="1" customWidth="1"/>
    <col min="5392" max="5392" width="8.44140625" style="1" customWidth="1"/>
    <col min="5393" max="5395" width="9.109375" style="1" customWidth="1"/>
    <col min="5396" max="5396" width="8.5546875" style="1" customWidth="1"/>
    <col min="5397" max="5397" width="11.6640625" style="1" customWidth="1"/>
    <col min="5398" max="5632" width="9.109375" style="1"/>
    <col min="5633" max="5633" width="26.88671875" style="1" customWidth="1"/>
    <col min="5634" max="5634" width="10.44140625" style="1" customWidth="1"/>
    <col min="5635" max="5635" width="8.88671875" style="1" customWidth="1"/>
    <col min="5636" max="5638" width="9.109375" style="1" customWidth="1"/>
    <col min="5639" max="5639" width="8.44140625" style="1" customWidth="1"/>
    <col min="5640" max="5642" width="9.109375" style="1" customWidth="1"/>
    <col min="5643" max="5643" width="8.44140625" style="1" customWidth="1"/>
    <col min="5644" max="5646" width="9.109375" style="1" customWidth="1"/>
    <col min="5647" max="5647" width="0" style="1" hidden="1" customWidth="1"/>
    <col min="5648" max="5648" width="8.44140625" style="1" customWidth="1"/>
    <col min="5649" max="5651" width="9.109375" style="1" customWidth="1"/>
    <col min="5652" max="5652" width="8.5546875" style="1" customWidth="1"/>
    <col min="5653" max="5653" width="11.6640625" style="1" customWidth="1"/>
    <col min="5654" max="5888" width="9.109375" style="1"/>
    <col min="5889" max="5889" width="26.88671875" style="1" customWidth="1"/>
    <col min="5890" max="5890" width="10.44140625" style="1" customWidth="1"/>
    <col min="5891" max="5891" width="8.88671875" style="1" customWidth="1"/>
    <col min="5892" max="5894" width="9.109375" style="1" customWidth="1"/>
    <col min="5895" max="5895" width="8.44140625" style="1" customWidth="1"/>
    <col min="5896" max="5898" width="9.109375" style="1" customWidth="1"/>
    <col min="5899" max="5899" width="8.44140625" style="1" customWidth="1"/>
    <col min="5900" max="5902" width="9.109375" style="1" customWidth="1"/>
    <col min="5903" max="5903" width="0" style="1" hidden="1" customWidth="1"/>
    <col min="5904" max="5904" width="8.44140625" style="1" customWidth="1"/>
    <col min="5905" max="5907" width="9.109375" style="1" customWidth="1"/>
    <col min="5908" max="5908" width="8.5546875" style="1" customWidth="1"/>
    <col min="5909" max="5909" width="11.6640625" style="1" customWidth="1"/>
    <col min="5910" max="6144" width="9.109375" style="1"/>
    <col min="6145" max="6145" width="26.88671875" style="1" customWidth="1"/>
    <col min="6146" max="6146" width="10.44140625" style="1" customWidth="1"/>
    <col min="6147" max="6147" width="8.88671875" style="1" customWidth="1"/>
    <col min="6148" max="6150" width="9.109375" style="1" customWidth="1"/>
    <col min="6151" max="6151" width="8.44140625" style="1" customWidth="1"/>
    <col min="6152" max="6154" width="9.109375" style="1" customWidth="1"/>
    <col min="6155" max="6155" width="8.44140625" style="1" customWidth="1"/>
    <col min="6156" max="6158" width="9.109375" style="1" customWidth="1"/>
    <col min="6159" max="6159" width="0" style="1" hidden="1" customWidth="1"/>
    <col min="6160" max="6160" width="8.44140625" style="1" customWidth="1"/>
    <col min="6161" max="6163" width="9.109375" style="1" customWidth="1"/>
    <col min="6164" max="6164" width="8.5546875" style="1" customWidth="1"/>
    <col min="6165" max="6165" width="11.6640625" style="1" customWidth="1"/>
    <col min="6166" max="6400" width="9.109375" style="1"/>
    <col min="6401" max="6401" width="26.88671875" style="1" customWidth="1"/>
    <col min="6402" max="6402" width="10.44140625" style="1" customWidth="1"/>
    <col min="6403" max="6403" width="8.88671875" style="1" customWidth="1"/>
    <col min="6404" max="6406" width="9.109375" style="1" customWidth="1"/>
    <col min="6407" max="6407" width="8.44140625" style="1" customWidth="1"/>
    <col min="6408" max="6410" width="9.109375" style="1" customWidth="1"/>
    <col min="6411" max="6411" width="8.44140625" style="1" customWidth="1"/>
    <col min="6412" max="6414" width="9.109375" style="1" customWidth="1"/>
    <col min="6415" max="6415" width="0" style="1" hidden="1" customWidth="1"/>
    <col min="6416" max="6416" width="8.44140625" style="1" customWidth="1"/>
    <col min="6417" max="6419" width="9.109375" style="1" customWidth="1"/>
    <col min="6420" max="6420" width="8.5546875" style="1" customWidth="1"/>
    <col min="6421" max="6421" width="11.6640625" style="1" customWidth="1"/>
    <col min="6422" max="6656" width="9.109375" style="1"/>
    <col min="6657" max="6657" width="26.88671875" style="1" customWidth="1"/>
    <col min="6658" max="6658" width="10.44140625" style="1" customWidth="1"/>
    <col min="6659" max="6659" width="8.88671875" style="1" customWidth="1"/>
    <col min="6660" max="6662" width="9.109375" style="1" customWidth="1"/>
    <col min="6663" max="6663" width="8.44140625" style="1" customWidth="1"/>
    <col min="6664" max="6666" width="9.109375" style="1" customWidth="1"/>
    <col min="6667" max="6667" width="8.44140625" style="1" customWidth="1"/>
    <col min="6668" max="6670" width="9.109375" style="1" customWidth="1"/>
    <col min="6671" max="6671" width="0" style="1" hidden="1" customWidth="1"/>
    <col min="6672" max="6672" width="8.44140625" style="1" customWidth="1"/>
    <col min="6673" max="6675" width="9.109375" style="1" customWidth="1"/>
    <col min="6676" max="6676" width="8.5546875" style="1" customWidth="1"/>
    <col min="6677" max="6677" width="11.6640625" style="1" customWidth="1"/>
    <col min="6678" max="6912" width="9.109375" style="1"/>
    <col min="6913" max="6913" width="26.88671875" style="1" customWidth="1"/>
    <col min="6914" max="6914" width="10.44140625" style="1" customWidth="1"/>
    <col min="6915" max="6915" width="8.88671875" style="1" customWidth="1"/>
    <col min="6916" max="6918" width="9.109375" style="1" customWidth="1"/>
    <col min="6919" max="6919" width="8.44140625" style="1" customWidth="1"/>
    <col min="6920" max="6922" width="9.109375" style="1" customWidth="1"/>
    <col min="6923" max="6923" width="8.44140625" style="1" customWidth="1"/>
    <col min="6924" max="6926" width="9.109375" style="1" customWidth="1"/>
    <col min="6927" max="6927" width="0" style="1" hidden="1" customWidth="1"/>
    <col min="6928" max="6928" width="8.44140625" style="1" customWidth="1"/>
    <col min="6929" max="6931" width="9.109375" style="1" customWidth="1"/>
    <col min="6932" max="6932" width="8.5546875" style="1" customWidth="1"/>
    <col min="6933" max="6933" width="11.6640625" style="1" customWidth="1"/>
    <col min="6934" max="7168" width="9.109375" style="1"/>
    <col min="7169" max="7169" width="26.88671875" style="1" customWidth="1"/>
    <col min="7170" max="7170" width="10.44140625" style="1" customWidth="1"/>
    <col min="7171" max="7171" width="8.88671875" style="1" customWidth="1"/>
    <col min="7172" max="7174" width="9.109375" style="1" customWidth="1"/>
    <col min="7175" max="7175" width="8.44140625" style="1" customWidth="1"/>
    <col min="7176" max="7178" width="9.109375" style="1" customWidth="1"/>
    <col min="7179" max="7179" width="8.44140625" style="1" customWidth="1"/>
    <col min="7180" max="7182" width="9.109375" style="1" customWidth="1"/>
    <col min="7183" max="7183" width="0" style="1" hidden="1" customWidth="1"/>
    <col min="7184" max="7184" width="8.44140625" style="1" customWidth="1"/>
    <col min="7185" max="7187" width="9.109375" style="1" customWidth="1"/>
    <col min="7188" max="7188" width="8.5546875" style="1" customWidth="1"/>
    <col min="7189" max="7189" width="11.6640625" style="1" customWidth="1"/>
    <col min="7190" max="7424" width="9.109375" style="1"/>
    <col min="7425" max="7425" width="26.88671875" style="1" customWidth="1"/>
    <col min="7426" max="7426" width="10.44140625" style="1" customWidth="1"/>
    <col min="7427" max="7427" width="8.88671875" style="1" customWidth="1"/>
    <col min="7428" max="7430" width="9.109375" style="1" customWidth="1"/>
    <col min="7431" max="7431" width="8.44140625" style="1" customWidth="1"/>
    <col min="7432" max="7434" width="9.109375" style="1" customWidth="1"/>
    <col min="7435" max="7435" width="8.44140625" style="1" customWidth="1"/>
    <col min="7436" max="7438" width="9.109375" style="1" customWidth="1"/>
    <col min="7439" max="7439" width="0" style="1" hidden="1" customWidth="1"/>
    <col min="7440" max="7440" width="8.44140625" style="1" customWidth="1"/>
    <col min="7441" max="7443" width="9.109375" style="1" customWidth="1"/>
    <col min="7444" max="7444" width="8.5546875" style="1" customWidth="1"/>
    <col min="7445" max="7445" width="11.6640625" style="1" customWidth="1"/>
    <col min="7446" max="7680" width="9.109375" style="1"/>
    <col min="7681" max="7681" width="26.88671875" style="1" customWidth="1"/>
    <col min="7682" max="7682" width="10.44140625" style="1" customWidth="1"/>
    <col min="7683" max="7683" width="8.88671875" style="1" customWidth="1"/>
    <col min="7684" max="7686" width="9.109375" style="1" customWidth="1"/>
    <col min="7687" max="7687" width="8.44140625" style="1" customWidth="1"/>
    <col min="7688" max="7690" width="9.109375" style="1" customWidth="1"/>
    <col min="7691" max="7691" width="8.44140625" style="1" customWidth="1"/>
    <col min="7692" max="7694" width="9.109375" style="1" customWidth="1"/>
    <col min="7695" max="7695" width="0" style="1" hidden="1" customWidth="1"/>
    <col min="7696" max="7696" width="8.44140625" style="1" customWidth="1"/>
    <col min="7697" max="7699" width="9.109375" style="1" customWidth="1"/>
    <col min="7700" max="7700" width="8.5546875" style="1" customWidth="1"/>
    <col min="7701" max="7701" width="11.6640625" style="1" customWidth="1"/>
    <col min="7702" max="7936" width="9.109375" style="1"/>
    <col min="7937" max="7937" width="26.88671875" style="1" customWidth="1"/>
    <col min="7938" max="7938" width="10.44140625" style="1" customWidth="1"/>
    <col min="7939" max="7939" width="8.88671875" style="1" customWidth="1"/>
    <col min="7940" max="7942" width="9.109375" style="1" customWidth="1"/>
    <col min="7943" max="7943" width="8.44140625" style="1" customWidth="1"/>
    <col min="7944" max="7946" width="9.109375" style="1" customWidth="1"/>
    <col min="7947" max="7947" width="8.44140625" style="1" customWidth="1"/>
    <col min="7948" max="7950" width="9.109375" style="1" customWidth="1"/>
    <col min="7951" max="7951" width="0" style="1" hidden="1" customWidth="1"/>
    <col min="7952" max="7952" width="8.44140625" style="1" customWidth="1"/>
    <col min="7953" max="7955" width="9.109375" style="1" customWidth="1"/>
    <col min="7956" max="7956" width="8.5546875" style="1" customWidth="1"/>
    <col min="7957" max="7957" width="11.6640625" style="1" customWidth="1"/>
    <col min="7958" max="8192" width="9.109375" style="1"/>
    <col min="8193" max="8193" width="26.88671875" style="1" customWidth="1"/>
    <col min="8194" max="8194" width="10.44140625" style="1" customWidth="1"/>
    <col min="8195" max="8195" width="8.88671875" style="1" customWidth="1"/>
    <col min="8196" max="8198" width="9.109375" style="1" customWidth="1"/>
    <col min="8199" max="8199" width="8.44140625" style="1" customWidth="1"/>
    <col min="8200" max="8202" width="9.109375" style="1" customWidth="1"/>
    <col min="8203" max="8203" width="8.44140625" style="1" customWidth="1"/>
    <col min="8204" max="8206" width="9.109375" style="1" customWidth="1"/>
    <col min="8207" max="8207" width="0" style="1" hidden="1" customWidth="1"/>
    <col min="8208" max="8208" width="8.44140625" style="1" customWidth="1"/>
    <col min="8209" max="8211" width="9.109375" style="1" customWidth="1"/>
    <col min="8212" max="8212" width="8.5546875" style="1" customWidth="1"/>
    <col min="8213" max="8213" width="11.6640625" style="1" customWidth="1"/>
    <col min="8214" max="8448" width="9.109375" style="1"/>
    <col min="8449" max="8449" width="26.88671875" style="1" customWidth="1"/>
    <col min="8450" max="8450" width="10.44140625" style="1" customWidth="1"/>
    <col min="8451" max="8451" width="8.88671875" style="1" customWidth="1"/>
    <col min="8452" max="8454" width="9.109375" style="1" customWidth="1"/>
    <col min="8455" max="8455" width="8.44140625" style="1" customWidth="1"/>
    <col min="8456" max="8458" width="9.109375" style="1" customWidth="1"/>
    <col min="8459" max="8459" width="8.44140625" style="1" customWidth="1"/>
    <col min="8460" max="8462" width="9.109375" style="1" customWidth="1"/>
    <col min="8463" max="8463" width="0" style="1" hidden="1" customWidth="1"/>
    <col min="8464" max="8464" width="8.44140625" style="1" customWidth="1"/>
    <col min="8465" max="8467" width="9.109375" style="1" customWidth="1"/>
    <col min="8468" max="8468" width="8.5546875" style="1" customWidth="1"/>
    <col min="8469" max="8469" width="11.6640625" style="1" customWidth="1"/>
    <col min="8470" max="8704" width="9.109375" style="1"/>
    <col min="8705" max="8705" width="26.88671875" style="1" customWidth="1"/>
    <col min="8706" max="8706" width="10.44140625" style="1" customWidth="1"/>
    <col min="8707" max="8707" width="8.88671875" style="1" customWidth="1"/>
    <col min="8708" max="8710" width="9.109375" style="1" customWidth="1"/>
    <col min="8711" max="8711" width="8.44140625" style="1" customWidth="1"/>
    <col min="8712" max="8714" width="9.109375" style="1" customWidth="1"/>
    <col min="8715" max="8715" width="8.44140625" style="1" customWidth="1"/>
    <col min="8716" max="8718" width="9.109375" style="1" customWidth="1"/>
    <col min="8719" max="8719" width="0" style="1" hidden="1" customWidth="1"/>
    <col min="8720" max="8720" width="8.44140625" style="1" customWidth="1"/>
    <col min="8721" max="8723" width="9.109375" style="1" customWidth="1"/>
    <col min="8724" max="8724" width="8.5546875" style="1" customWidth="1"/>
    <col min="8725" max="8725" width="11.6640625" style="1" customWidth="1"/>
    <col min="8726" max="8960" width="9.109375" style="1"/>
    <col min="8961" max="8961" width="26.88671875" style="1" customWidth="1"/>
    <col min="8962" max="8962" width="10.44140625" style="1" customWidth="1"/>
    <col min="8963" max="8963" width="8.88671875" style="1" customWidth="1"/>
    <col min="8964" max="8966" width="9.109375" style="1" customWidth="1"/>
    <col min="8967" max="8967" width="8.44140625" style="1" customWidth="1"/>
    <col min="8968" max="8970" width="9.109375" style="1" customWidth="1"/>
    <col min="8971" max="8971" width="8.44140625" style="1" customWidth="1"/>
    <col min="8972" max="8974" width="9.109375" style="1" customWidth="1"/>
    <col min="8975" max="8975" width="0" style="1" hidden="1" customWidth="1"/>
    <col min="8976" max="8976" width="8.44140625" style="1" customWidth="1"/>
    <col min="8977" max="8979" width="9.109375" style="1" customWidth="1"/>
    <col min="8980" max="8980" width="8.5546875" style="1" customWidth="1"/>
    <col min="8981" max="8981" width="11.6640625" style="1" customWidth="1"/>
    <col min="8982" max="9216" width="9.109375" style="1"/>
    <col min="9217" max="9217" width="26.88671875" style="1" customWidth="1"/>
    <col min="9218" max="9218" width="10.44140625" style="1" customWidth="1"/>
    <col min="9219" max="9219" width="8.88671875" style="1" customWidth="1"/>
    <col min="9220" max="9222" width="9.109375" style="1" customWidth="1"/>
    <col min="9223" max="9223" width="8.44140625" style="1" customWidth="1"/>
    <col min="9224" max="9226" width="9.109375" style="1" customWidth="1"/>
    <col min="9227" max="9227" width="8.44140625" style="1" customWidth="1"/>
    <col min="9228" max="9230" width="9.109375" style="1" customWidth="1"/>
    <col min="9231" max="9231" width="0" style="1" hidden="1" customWidth="1"/>
    <col min="9232" max="9232" width="8.44140625" style="1" customWidth="1"/>
    <col min="9233" max="9235" width="9.109375" style="1" customWidth="1"/>
    <col min="9236" max="9236" width="8.5546875" style="1" customWidth="1"/>
    <col min="9237" max="9237" width="11.6640625" style="1" customWidth="1"/>
    <col min="9238" max="9472" width="9.109375" style="1"/>
    <col min="9473" max="9473" width="26.88671875" style="1" customWidth="1"/>
    <col min="9474" max="9474" width="10.44140625" style="1" customWidth="1"/>
    <col min="9475" max="9475" width="8.88671875" style="1" customWidth="1"/>
    <col min="9476" max="9478" width="9.109375" style="1" customWidth="1"/>
    <col min="9479" max="9479" width="8.44140625" style="1" customWidth="1"/>
    <col min="9480" max="9482" width="9.109375" style="1" customWidth="1"/>
    <col min="9483" max="9483" width="8.44140625" style="1" customWidth="1"/>
    <col min="9484" max="9486" width="9.109375" style="1" customWidth="1"/>
    <col min="9487" max="9487" width="0" style="1" hidden="1" customWidth="1"/>
    <col min="9488" max="9488" width="8.44140625" style="1" customWidth="1"/>
    <col min="9489" max="9491" width="9.109375" style="1" customWidth="1"/>
    <col min="9492" max="9492" width="8.5546875" style="1" customWidth="1"/>
    <col min="9493" max="9493" width="11.6640625" style="1" customWidth="1"/>
    <col min="9494" max="9728" width="9.109375" style="1"/>
    <col min="9729" max="9729" width="26.88671875" style="1" customWidth="1"/>
    <col min="9730" max="9730" width="10.44140625" style="1" customWidth="1"/>
    <col min="9731" max="9731" width="8.88671875" style="1" customWidth="1"/>
    <col min="9732" max="9734" width="9.109375" style="1" customWidth="1"/>
    <col min="9735" max="9735" width="8.44140625" style="1" customWidth="1"/>
    <col min="9736" max="9738" width="9.109375" style="1" customWidth="1"/>
    <col min="9739" max="9739" width="8.44140625" style="1" customWidth="1"/>
    <col min="9740" max="9742" width="9.109375" style="1" customWidth="1"/>
    <col min="9743" max="9743" width="0" style="1" hidden="1" customWidth="1"/>
    <col min="9744" max="9744" width="8.44140625" style="1" customWidth="1"/>
    <col min="9745" max="9747" width="9.109375" style="1" customWidth="1"/>
    <col min="9748" max="9748" width="8.5546875" style="1" customWidth="1"/>
    <col min="9749" max="9749" width="11.6640625" style="1" customWidth="1"/>
    <col min="9750" max="9984" width="9.109375" style="1"/>
    <col min="9985" max="9985" width="26.88671875" style="1" customWidth="1"/>
    <col min="9986" max="9986" width="10.44140625" style="1" customWidth="1"/>
    <col min="9987" max="9987" width="8.88671875" style="1" customWidth="1"/>
    <col min="9988" max="9990" width="9.109375" style="1" customWidth="1"/>
    <col min="9991" max="9991" width="8.44140625" style="1" customWidth="1"/>
    <col min="9992" max="9994" width="9.109375" style="1" customWidth="1"/>
    <col min="9995" max="9995" width="8.44140625" style="1" customWidth="1"/>
    <col min="9996" max="9998" width="9.109375" style="1" customWidth="1"/>
    <col min="9999" max="9999" width="0" style="1" hidden="1" customWidth="1"/>
    <col min="10000" max="10000" width="8.44140625" style="1" customWidth="1"/>
    <col min="10001" max="10003" width="9.109375" style="1" customWidth="1"/>
    <col min="10004" max="10004" width="8.5546875" style="1" customWidth="1"/>
    <col min="10005" max="10005" width="11.6640625" style="1" customWidth="1"/>
    <col min="10006" max="10240" width="9.109375" style="1"/>
    <col min="10241" max="10241" width="26.88671875" style="1" customWidth="1"/>
    <col min="10242" max="10242" width="10.44140625" style="1" customWidth="1"/>
    <col min="10243" max="10243" width="8.88671875" style="1" customWidth="1"/>
    <col min="10244" max="10246" width="9.109375" style="1" customWidth="1"/>
    <col min="10247" max="10247" width="8.44140625" style="1" customWidth="1"/>
    <col min="10248" max="10250" width="9.109375" style="1" customWidth="1"/>
    <col min="10251" max="10251" width="8.44140625" style="1" customWidth="1"/>
    <col min="10252" max="10254" width="9.109375" style="1" customWidth="1"/>
    <col min="10255" max="10255" width="0" style="1" hidden="1" customWidth="1"/>
    <col min="10256" max="10256" width="8.44140625" style="1" customWidth="1"/>
    <col min="10257" max="10259" width="9.109375" style="1" customWidth="1"/>
    <col min="10260" max="10260" width="8.5546875" style="1" customWidth="1"/>
    <col min="10261" max="10261" width="11.6640625" style="1" customWidth="1"/>
    <col min="10262" max="10496" width="9.109375" style="1"/>
    <col min="10497" max="10497" width="26.88671875" style="1" customWidth="1"/>
    <col min="10498" max="10498" width="10.44140625" style="1" customWidth="1"/>
    <col min="10499" max="10499" width="8.88671875" style="1" customWidth="1"/>
    <col min="10500" max="10502" width="9.109375" style="1" customWidth="1"/>
    <col min="10503" max="10503" width="8.44140625" style="1" customWidth="1"/>
    <col min="10504" max="10506" width="9.109375" style="1" customWidth="1"/>
    <col min="10507" max="10507" width="8.44140625" style="1" customWidth="1"/>
    <col min="10508" max="10510" width="9.109375" style="1" customWidth="1"/>
    <col min="10511" max="10511" width="0" style="1" hidden="1" customWidth="1"/>
    <col min="10512" max="10512" width="8.44140625" style="1" customWidth="1"/>
    <col min="10513" max="10515" width="9.109375" style="1" customWidth="1"/>
    <col min="10516" max="10516" width="8.5546875" style="1" customWidth="1"/>
    <col min="10517" max="10517" width="11.6640625" style="1" customWidth="1"/>
    <col min="10518" max="10752" width="9.109375" style="1"/>
    <col min="10753" max="10753" width="26.88671875" style="1" customWidth="1"/>
    <col min="10754" max="10754" width="10.44140625" style="1" customWidth="1"/>
    <col min="10755" max="10755" width="8.88671875" style="1" customWidth="1"/>
    <col min="10756" max="10758" width="9.109375" style="1" customWidth="1"/>
    <col min="10759" max="10759" width="8.44140625" style="1" customWidth="1"/>
    <col min="10760" max="10762" width="9.109375" style="1" customWidth="1"/>
    <col min="10763" max="10763" width="8.44140625" style="1" customWidth="1"/>
    <col min="10764" max="10766" width="9.109375" style="1" customWidth="1"/>
    <col min="10767" max="10767" width="0" style="1" hidden="1" customWidth="1"/>
    <col min="10768" max="10768" width="8.44140625" style="1" customWidth="1"/>
    <col min="10769" max="10771" width="9.109375" style="1" customWidth="1"/>
    <col min="10772" max="10772" width="8.5546875" style="1" customWidth="1"/>
    <col min="10773" max="10773" width="11.6640625" style="1" customWidth="1"/>
    <col min="10774" max="11008" width="9.109375" style="1"/>
    <col min="11009" max="11009" width="26.88671875" style="1" customWidth="1"/>
    <col min="11010" max="11010" width="10.44140625" style="1" customWidth="1"/>
    <col min="11011" max="11011" width="8.88671875" style="1" customWidth="1"/>
    <col min="11012" max="11014" width="9.109375" style="1" customWidth="1"/>
    <col min="11015" max="11015" width="8.44140625" style="1" customWidth="1"/>
    <col min="11016" max="11018" width="9.109375" style="1" customWidth="1"/>
    <col min="11019" max="11019" width="8.44140625" style="1" customWidth="1"/>
    <col min="11020" max="11022" width="9.109375" style="1" customWidth="1"/>
    <col min="11023" max="11023" width="0" style="1" hidden="1" customWidth="1"/>
    <col min="11024" max="11024" width="8.44140625" style="1" customWidth="1"/>
    <col min="11025" max="11027" width="9.109375" style="1" customWidth="1"/>
    <col min="11028" max="11028" width="8.5546875" style="1" customWidth="1"/>
    <col min="11029" max="11029" width="11.6640625" style="1" customWidth="1"/>
    <col min="11030" max="11264" width="9.109375" style="1"/>
    <col min="11265" max="11265" width="26.88671875" style="1" customWidth="1"/>
    <col min="11266" max="11266" width="10.44140625" style="1" customWidth="1"/>
    <col min="11267" max="11267" width="8.88671875" style="1" customWidth="1"/>
    <col min="11268" max="11270" width="9.109375" style="1" customWidth="1"/>
    <col min="11271" max="11271" width="8.44140625" style="1" customWidth="1"/>
    <col min="11272" max="11274" width="9.109375" style="1" customWidth="1"/>
    <col min="11275" max="11275" width="8.44140625" style="1" customWidth="1"/>
    <col min="11276" max="11278" width="9.109375" style="1" customWidth="1"/>
    <col min="11279" max="11279" width="0" style="1" hidden="1" customWidth="1"/>
    <col min="11280" max="11280" width="8.44140625" style="1" customWidth="1"/>
    <col min="11281" max="11283" width="9.109375" style="1" customWidth="1"/>
    <col min="11284" max="11284" width="8.5546875" style="1" customWidth="1"/>
    <col min="11285" max="11285" width="11.6640625" style="1" customWidth="1"/>
    <col min="11286" max="11520" width="9.109375" style="1"/>
    <col min="11521" max="11521" width="26.88671875" style="1" customWidth="1"/>
    <col min="11522" max="11522" width="10.44140625" style="1" customWidth="1"/>
    <col min="11523" max="11523" width="8.88671875" style="1" customWidth="1"/>
    <col min="11524" max="11526" width="9.109375" style="1" customWidth="1"/>
    <col min="11527" max="11527" width="8.44140625" style="1" customWidth="1"/>
    <col min="11528" max="11530" width="9.109375" style="1" customWidth="1"/>
    <col min="11531" max="11531" width="8.44140625" style="1" customWidth="1"/>
    <col min="11532" max="11534" width="9.109375" style="1" customWidth="1"/>
    <col min="11535" max="11535" width="0" style="1" hidden="1" customWidth="1"/>
    <col min="11536" max="11536" width="8.44140625" style="1" customWidth="1"/>
    <col min="11537" max="11539" width="9.109375" style="1" customWidth="1"/>
    <col min="11540" max="11540" width="8.5546875" style="1" customWidth="1"/>
    <col min="11541" max="11541" width="11.6640625" style="1" customWidth="1"/>
    <col min="11542" max="11776" width="9.109375" style="1"/>
    <col min="11777" max="11777" width="26.88671875" style="1" customWidth="1"/>
    <col min="11778" max="11778" width="10.44140625" style="1" customWidth="1"/>
    <col min="11779" max="11779" width="8.88671875" style="1" customWidth="1"/>
    <col min="11780" max="11782" width="9.109375" style="1" customWidth="1"/>
    <col min="11783" max="11783" width="8.44140625" style="1" customWidth="1"/>
    <col min="11784" max="11786" width="9.109375" style="1" customWidth="1"/>
    <col min="11787" max="11787" width="8.44140625" style="1" customWidth="1"/>
    <col min="11788" max="11790" width="9.109375" style="1" customWidth="1"/>
    <col min="11791" max="11791" width="0" style="1" hidden="1" customWidth="1"/>
    <col min="11792" max="11792" width="8.44140625" style="1" customWidth="1"/>
    <col min="11793" max="11795" width="9.109375" style="1" customWidth="1"/>
    <col min="11796" max="11796" width="8.5546875" style="1" customWidth="1"/>
    <col min="11797" max="11797" width="11.6640625" style="1" customWidth="1"/>
    <col min="11798" max="12032" width="9.109375" style="1"/>
    <col min="12033" max="12033" width="26.88671875" style="1" customWidth="1"/>
    <col min="12034" max="12034" width="10.44140625" style="1" customWidth="1"/>
    <col min="12035" max="12035" width="8.88671875" style="1" customWidth="1"/>
    <col min="12036" max="12038" width="9.109375" style="1" customWidth="1"/>
    <col min="12039" max="12039" width="8.44140625" style="1" customWidth="1"/>
    <col min="12040" max="12042" width="9.109375" style="1" customWidth="1"/>
    <col min="12043" max="12043" width="8.44140625" style="1" customWidth="1"/>
    <col min="12044" max="12046" width="9.109375" style="1" customWidth="1"/>
    <col min="12047" max="12047" width="0" style="1" hidden="1" customWidth="1"/>
    <col min="12048" max="12048" width="8.44140625" style="1" customWidth="1"/>
    <col min="12049" max="12051" width="9.109375" style="1" customWidth="1"/>
    <col min="12052" max="12052" width="8.5546875" style="1" customWidth="1"/>
    <col min="12053" max="12053" width="11.6640625" style="1" customWidth="1"/>
    <col min="12054" max="12288" width="9.109375" style="1"/>
    <col min="12289" max="12289" width="26.88671875" style="1" customWidth="1"/>
    <col min="12290" max="12290" width="10.44140625" style="1" customWidth="1"/>
    <col min="12291" max="12291" width="8.88671875" style="1" customWidth="1"/>
    <col min="12292" max="12294" width="9.109375" style="1" customWidth="1"/>
    <col min="12295" max="12295" width="8.44140625" style="1" customWidth="1"/>
    <col min="12296" max="12298" width="9.109375" style="1" customWidth="1"/>
    <col min="12299" max="12299" width="8.44140625" style="1" customWidth="1"/>
    <col min="12300" max="12302" width="9.109375" style="1" customWidth="1"/>
    <col min="12303" max="12303" width="0" style="1" hidden="1" customWidth="1"/>
    <col min="12304" max="12304" width="8.44140625" style="1" customWidth="1"/>
    <col min="12305" max="12307" width="9.109375" style="1" customWidth="1"/>
    <col min="12308" max="12308" width="8.5546875" style="1" customWidth="1"/>
    <col min="12309" max="12309" width="11.6640625" style="1" customWidth="1"/>
    <col min="12310" max="12544" width="9.109375" style="1"/>
    <col min="12545" max="12545" width="26.88671875" style="1" customWidth="1"/>
    <col min="12546" max="12546" width="10.44140625" style="1" customWidth="1"/>
    <col min="12547" max="12547" width="8.88671875" style="1" customWidth="1"/>
    <col min="12548" max="12550" width="9.109375" style="1" customWidth="1"/>
    <col min="12551" max="12551" width="8.44140625" style="1" customWidth="1"/>
    <col min="12552" max="12554" width="9.109375" style="1" customWidth="1"/>
    <col min="12555" max="12555" width="8.44140625" style="1" customWidth="1"/>
    <col min="12556" max="12558" width="9.109375" style="1" customWidth="1"/>
    <col min="12559" max="12559" width="0" style="1" hidden="1" customWidth="1"/>
    <col min="12560" max="12560" width="8.44140625" style="1" customWidth="1"/>
    <col min="12561" max="12563" width="9.109375" style="1" customWidth="1"/>
    <col min="12564" max="12564" width="8.5546875" style="1" customWidth="1"/>
    <col min="12565" max="12565" width="11.6640625" style="1" customWidth="1"/>
    <col min="12566" max="12800" width="9.109375" style="1"/>
    <col min="12801" max="12801" width="26.88671875" style="1" customWidth="1"/>
    <col min="12802" max="12802" width="10.44140625" style="1" customWidth="1"/>
    <col min="12803" max="12803" width="8.88671875" style="1" customWidth="1"/>
    <col min="12804" max="12806" width="9.109375" style="1" customWidth="1"/>
    <col min="12807" max="12807" width="8.44140625" style="1" customWidth="1"/>
    <col min="12808" max="12810" width="9.109375" style="1" customWidth="1"/>
    <col min="12811" max="12811" width="8.44140625" style="1" customWidth="1"/>
    <col min="12812" max="12814" width="9.109375" style="1" customWidth="1"/>
    <col min="12815" max="12815" width="0" style="1" hidden="1" customWidth="1"/>
    <col min="12816" max="12816" width="8.44140625" style="1" customWidth="1"/>
    <col min="12817" max="12819" width="9.109375" style="1" customWidth="1"/>
    <col min="12820" max="12820" width="8.5546875" style="1" customWidth="1"/>
    <col min="12821" max="12821" width="11.6640625" style="1" customWidth="1"/>
    <col min="12822" max="13056" width="9.109375" style="1"/>
    <col min="13057" max="13057" width="26.88671875" style="1" customWidth="1"/>
    <col min="13058" max="13058" width="10.44140625" style="1" customWidth="1"/>
    <col min="13059" max="13059" width="8.88671875" style="1" customWidth="1"/>
    <col min="13060" max="13062" width="9.109375" style="1" customWidth="1"/>
    <col min="13063" max="13063" width="8.44140625" style="1" customWidth="1"/>
    <col min="13064" max="13066" width="9.109375" style="1" customWidth="1"/>
    <col min="13067" max="13067" width="8.44140625" style="1" customWidth="1"/>
    <col min="13068" max="13070" width="9.109375" style="1" customWidth="1"/>
    <col min="13071" max="13071" width="0" style="1" hidden="1" customWidth="1"/>
    <col min="13072" max="13072" width="8.44140625" style="1" customWidth="1"/>
    <col min="13073" max="13075" width="9.109375" style="1" customWidth="1"/>
    <col min="13076" max="13076" width="8.5546875" style="1" customWidth="1"/>
    <col min="13077" max="13077" width="11.6640625" style="1" customWidth="1"/>
    <col min="13078" max="13312" width="9.109375" style="1"/>
    <col min="13313" max="13313" width="26.88671875" style="1" customWidth="1"/>
    <col min="13314" max="13314" width="10.44140625" style="1" customWidth="1"/>
    <col min="13315" max="13315" width="8.88671875" style="1" customWidth="1"/>
    <col min="13316" max="13318" width="9.109375" style="1" customWidth="1"/>
    <col min="13319" max="13319" width="8.44140625" style="1" customWidth="1"/>
    <col min="13320" max="13322" width="9.109375" style="1" customWidth="1"/>
    <col min="13323" max="13323" width="8.44140625" style="1" customWidth="1"/>
    <col min="13324" max="13326" width="9.109375" style="1" customWidth="1"/>
    <col min="13327" max="13327" width="0" style="1" hidden="1" customWidth="1"/>
    <col min="13328" max="13328" width="8.44140625" style="1" customWidth="1"/>
    <col min="13329" max="13331" width="9.109375" style="1" customWidth="1"/>
    <col min="13332" max="13332" width="8.5546875" style="1" customWidth="1"/>
    <col min="13333" max="13333" width="11.6640625" style="1" customWidth="1"/>
    <col min="13334" max="13568" width="9.109375" style="1"/>
    <col min="13569" max="13569" width="26.88671875" style="1" customWidth="1"/>
    <col min="13570" max="13570" width="10.44140625" style="1" customWidth="1"/>
    <col min="13571" max="13571" width="8.88671875" style="1" customWidth="1"/>
    <col min="13572" max="13574" width="9.109375" style="1" customWidth="1"/>
    <col min="13575" max="13575" width="8.44140625" style="1" customWidth="1"/>
    <col min="13576" max="13578" width="9.109375" style="1" customWidth="1"/>
    <col min="13579" max="13579" width="8.44140625" style="1" customWidth="1"/>
    <col min="13580" max="13582" width="9.109375" style="1" customWidth="1"/>
    <col min="13583" max="13583" width="0" style="1" hidden="1" customWidth="1"/>
    <col min="13584" max="13584" width="8.44140625" style="1" customWidth="1"/>
    <col min="13585" max="13587" width="9.109375" style="1" customWidth="1"/>
    <col min="13588" max="13588" width="8.5546875" style="1" customWidth="1"/>
    <col min="13589" max="13589" width="11.6640625" style="1" customWidth="1"/>
    <col min="13590" max="13824" width="9.109375" style="1"/>
    <col min="13825" max="13825" width="26.88671875" style="1" customWidth="1"/>
    <col min="13826" max="13826" width="10.44140625" style="1" customWidth="1"/>
    <col min="13827" max="13827" width="8.88671875" style="1" customWidth="1"/>
    <col min="13828" max="13830" width="9.109375" style="1" customWidth="1"/>
    <col min="13831" max="13831" width="8.44140625" style="1" customWidth="1"/>
    <col min="13832" max="13834" width="9.109375" style="1" customWidth="1"/>
    <col min="13835" max="13835" width="8.44140625" style="1" customWidth="1"/>
    <col min="13836" max="13838" width="9.109375" style="1" customWidth="1"/>
    <col min="13839" max="13839" width="0" style="1" hidden="1" customWidth="1"/>
    <col min="13840" max="13840" width="8.44140625" style="1" customWidth="1"/>
    <col min="13841" max="13843" width="9.109375" style="1" customWidth="1"/>
    <col min="13844" max="13844" width="8.5546875" style="1" customWidth="1"/>
    <col min="13845" max="13845" width="11.6640625" style="1" customWidth="1"/>
    <col min="13846" max="14080" width="9.109375" style="1"/>
    <col min="14081" max="14081" width="26.88671875" style="1" customWidth="1"/>
    <col min="14082" max="14082" width="10.44140625" style="1" customWidth="1"/>
    <col min="14083" max="14083" width="8.88671875" style="1" customWidth="1"/>
    <col min="14084" max="14086" width="9.109375" style="1" customWidth="1"/>
    <col min="14087" max="14087" width="8.44140625" style="1" customWidth="1"/>
    <col min="14088" max="14090" width="9.109375" style="1" customWidth="1"/>
    <col min="14091" max="14091" width="8.44140625" style="1" customWidth="1"/>
    <col min="14092" max="14094" width="9.109375" style="1" customWidth="1"/>
    <col min="14095" max="14095" width="0" style="1" hidden="1" customWidth="1"/>
    <col min="14096" max="14096" width="8.44140625" style="1" customWidth="1"/>
    <col min="14097" max="14099" width="9.109375" style="1" customWidth="1"/>
    <col min="14100" max="14100" width="8.5546875" style="1" customWidth="1"/>
    <col min="14101" max="14101" width="11.6640625" style="1" customWidth="1"/>
    <col min="14102" max="14336" width="9.109375" style="1"/>
    <col min="14337" max="14337" width="26.88671875" style="1" customWidth="1"/>
    <col min="14338" max="14338" width="10.44140625" style="1" customWidth="1"/>
    <col min="14339" max="14339" width="8.88671875" style="1" customWidth="1"/>
    <col min="14340" max="14342" width="9.109375" style="1" customWidth="1"/>
    <col min="14343" max="14343" width="8.44140625" style="1" customWidth="1"/>
    <col min="14344" max="14346" width="9.109375" style="1" customWidth="1"/>
    <col min="14347" max="14347" width="8.44140625" style="1" customWidth="1"/>
    <col min="14348" max="14350" width="9.109375" style="1" customWidth="1"/>
    <col min="14351" max="14351" width="0" style="1" hidden="1" customWidth="1"/>
    <col min="14352" max="14352" width="8.44140625" style="1" customWidth="1"/>
    <col min="14353" max="14355" width="9.109375" style="1" customWidth="1"/>
    <col min="14356" max="14356" width="8.5546875" style="1" customWidth="1"/>
    <col min="14357" max="14357" width="11.6640625" style="1" customWidth="1"/>
    <col min="14358" max="14592" width="9.109375" style="1"/>
    <col min="14593" max="14593" width="26.88671875" style="1" customWidth="1"/>
    <col min="14594" max="14594" width="10.44140625" style="1" customWidth="1"/>
    <col min="14595" max="14595" width="8.88671875" style="1" customWidth="1"/>
    <col min="14596" max="14598" width="9.109375" style="1" customWidth="1"/>
    <col min="14599" max="14599" width="8.44140625" style="1" customWidth="1"/>
    <col min="14600" max="14602" width="9.109375" style="1" customWidth="1"/>
    <col min="14603" max="14603" width="8.44140625" style="1" customWidth="1"/>
    <col min="14604" max="14606" width="9.109375" style="1" customWidth="1"/>
    <col min="14607" max="14607" width="0" style="1" hidden="1" customWidth="1"/>
    <col min="14608" max="14608" width="8.44140625" style="1" customWidth="1"/>
    <col min="14609" max="14611" width="9.109375" style="1" customWidth="1"/>
    <col min="14612" max="14612" width="8.5546875" style="1" customWidth="1"/>
    <col min="14613" max="14613" width="11.6640625" style="1" customWidth="1"/>
    <col min="14614" max="14848" width="9.109375" style="1"/>
    <col min="14849" max="14849" width="26.88671875" style="1" customWidth="1"/>
    <col min="14850" max="14850" width="10.44140625" style="1" customWidth="1"/>
    <col min="14851" max="14851" width="8.88671875" style="1" customWidth="1"/>
    <col min="14852" max="14854" width="9.109375" style="1" customWidth="1"/>
    <col min="14855" max="14855" width="8.44140625" style="1" customWidth="1"/>
    <col min="14856" max="14858" width="9.109375" style="1" customWidth="1"/>
    <col min="14859" max="14859" width="8.44140625" style="1" customWidth="1"/>
    <col min="14860" max="14862" width="9.109375" style="1" customWidth="1"/>
    <col min="14863" max="14863" width="0" style="1" hidden="1" customWidth="1"/>
    <col min="14864" max="14864" width="8.44140625" style="1" customWidth="1"/>
    <col min="14865" max="14867" width="9.109375" style="1" customWidth="1"/>
    <col min="14868" max="14868" width="8.5546875" style="1" customWidth="1"/>
    <col min="14869" max="14869" width="11.6640625" style="1" customWidth="1"/>
    <col min="14870" max="15104" width="9.109375" style="1"/>
    <col min="15105" max="15105" width="26.88671875" style="1" customWidth="1"/>
    <col min="15106" max="15106" width="10.44140625" style="1" customWidth="1"/>
    <col min="15107" max="15107" width="8.88671875" style="1" customWidth="1"/>
    <col min="15108" max="15110" width="9.109375" style="1" customWidth="1"/>
    <col min="15111" max="15111" width="8.44140625" style="1" customWidth="1"/>
    <col min="15112" max="15114" width="9.109375" style="1" customWidth="1"/>
    <col min="15115" max="15115" width="8.44140625" style="1" customWidth="1"/>
    <col min="15116" max="15118" width="9.109375" style="1" customWidth="1"/>
    <col min="15119" max="15119" width="0" style="1" hidden="1" customWidth="1"/>
    <col min="15120" max="15120" width="8.44140625" style="1" customWidth="1"/>
    <col min="15121" max="15123" width="9.109375" style="1" customWidth="1"/>
    <col min="15124" max="15124" width="8.5546875" style="1" customWidth="1"/>
    <col min="15125" max="15125" width="11.6640625" style="1" customWidth="1"/>
    <col min="15126" max="15360" width="9.109375" style="1"/>
    <col min="15361" max="15361" width="26.88671875" style="1" customWidth="1"/>
    <col min="15362" max="15362" width="10.44140625" style="1" customWidth="1"/>
    <col min="15363" max="15363" width="8.88671875" style="1" customWidth="1"/>
    <col min="15364" max="15366" width="9.109375" style="1" customWidth="1"/>
    <col min="15367" max="15367" width="8.44140625" style="1" customWidth="1"/>
    <col min="15368" max="15370" width="9.109375" style="1" customWidth="1"/>
    <col min="15371" max="15371" width="8.44140625" style="1" customWidth="1"/>
    <col min="15372" max="15374" width="9.109375" style="1" customWidth="1"/>
    <col min="15375" max="15375" width="0" style="1" hidden="1" customWidth="1"/>
    <col min="15376" max="15376" width="8.44140625" style="1" customWidth="1"/>
    <col min="15377" max="15379" width="9.109375" style="1" customWidth="1"/>
    <col min="15380" max="15380" width="8.5546875" style="1" customWidth="1"/>
    <col min="15381" max="15381" width="11.6640625" style="1" customWidth="1"/>
    <col min="15382" max="15616" width="9.109375" style="1"/>
    <col min="15617" max="15617" width="26.88671875" style="1" customWidth="1"/>
    <col min="15618" max="15618" width="10.44140625" style="1" customWidth="1"/>
    <col min="15619" max="15619" width="8.88671875" style="1" customWidth="1"/>
    <col min="15620" max="15622" width="9.109375" style="1" customWidth="1"/>
    <col min="15623" max="15623" width="8.44140625" style="1" customWidth="1"/>
    <col min="15624" max="15626" width="9.109375" style="1" customWidth="1"/>
    <col min="15627" max="15627" width="8.44140625" style="1" customWidth="1"/>
    <col min="15628" max="15630" width="9.109375" style="1" customWidth="1"/>
    <col min="15631" max="15631" width="0" style="1" hidden="1" customWidth="1"/>
    <col min="15632" max="15632" width="8.44140625" style="1" customWidth="1"/>
    <col min="15633" max="15635" width="9.109375" style="1" customWidth="1"/>
    <col min="15636" max="15636" width="8.5546875" style="1" customWidth="1"/>
    <col min="15637" max="15637" width="11.6640625" style="1" customWidth="1"/>
    <col min="15638" max="15872" width="9.109375" style="1"/>
    <col min="15873" max="15873" width="26.88671875" style="1" customWidth="1"/>
    <col min="15874" max="15874" width="10.44140625" style="1" customWidth="1"/>
    <col min="15875" max="15875" width="8.88671875" style="1" customWidth="1"/>
    <col min="15876" max="15878" width="9.109375" style="1" customWidth="1"/>
    <col min="15879" max="15879" width="8.44140625" style="1" customWidth="1"/>
    <col min="15880" max="15882" width="9.109375" style="1" customWidth="1"/>
    <col min="15883" max="15883" width="8.44140625" style="1" customWidth="1"/>
    <col min="15884" max="15886" width="9.109375" style="1" customWidth="1"/>
    <col min="15887" max="15887" width="0" style="1" hidden="1" customWidth="1"/>
    <col min="15888" max="15888" width="8.44140625" style="1" customWidth="1"/>
    <col min="15889" max="15891" width="9.109375" style="1" customWidth="1"/>
    <col min="15892" max="15892" width="8.5546875" style="1" customWidth="1"/>
    <col min="15893" max="15893" width="11.6640625" style="1" customWidth="1"/>
    <col min="15894" max="16128" width="9.109375" style="1"/>
    <col min="16129" max="16129" width="26.88671875" style="1" customWidth="1"/>
    <col min="16130" max="16130" width="10.44140625" style="1" customWidth="1"/>
    <col min="16131" max="16131" width="8.88671875" style="1" customWidth="1"/>
    <col min="16132" max="16134" width="9.109375" style="1" customWidth="1"/>
    <col min="16135" max="16135" width="8.44140625" style="1" customWidth="1"/>
    <col min="16136" max="16138" width="9.109375" style="1" customWidth="1"/>
    <col min="16139" max="16139" width="8.44140625" style="1" customWidth="1"/>
    <col min="16140" max="16142" width="9.109375" style="1" customWidth="1"/>
    <col min="16143" max="16143" width="0" style="1" hidden="1" customWidth="1"/>
    <col min="16144" max="16144" width="8.44140625" style="1" customWidth="1"/>
    <col min="16145" max="16147" width="9.109375" style="1" customWidth="1"/>
    <col min="16148" max="16148" width="8.5546875" style="1" customWidth="1"/>
    <col min="16149" max="16149" width="11.6640625" style="1" customWidth="1"/>
    <col min="16150" max="16384" width="9.109375" style="1"/>
  </cols>
  <sheetData>
    <row r="1" spans="1:21">
      <c r="P1" s="43" t="s">
        <v>0</v>
      </c>
      <c r="Q1" s="43"/>
      <c r="R1" s="43"/>
      <c r="S1" s="43"/>
      <c r="T1" s="43"/>
    </row>
    <row r="2" spans="1:21">
      <c r="P2" s="44" t="s">
        <v>1</v>
      </c>
      <c r="Q2" s="44"/>
      <c r="R2" s="44"/>
      <c r="S2" s="44"/>
      <c r="T2" s="44"/>
    </row>
    <row r="3" spans="1:21">
      <c r="P3" s="2"/>
      <c r="Q3" s="3"/>
      <c r="R3" s="3"/>
      <c r="S3" s="3"/>
      <c r="T3" s="3"/>
    </row>
    <row r="4" spans="1:21">
      <c r="A4" s="45" t="s">
        <v>2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"/>
    </row>
    <row r="5" spans="1:21">
      <c r="A5" s="45" t="s">
        <v>54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"/>
    </row>
    <row r="6" spans="1:2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4"/>
    </row>
    <row r="7" spans="1:21">
      <c r="A7" s="46" t="s">
        <v>3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"/>
    </row>
    <row r="8" spans="1:21">
      <c r="A8" s="41" t="s">
        <v>4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"/>
    </row>
    <row r="9" spans="1:21">
      <c r="A9" s="4"/>
      <c r="B9" s="4"/>
      <c r="C9" s="6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>
      <c r="A10" s="42" t="s">
        <v>5</v>
      </c>
      <c r="B10" s="42" t="s">
        <v>6</v>
      </c>
      <c r="C10" s="42" t="s">
        <v>7</v>
      </c>
      <c r="D10" s="42" t="s">
        <v>8</v>
      </c>
      <c r="E10" s="42"/>
      <c r="F10" s="42"/>
      <c r="G10" s="42" t="s">
        <v>9</v>
      </c>
      <c r="H10" s="42" t="s">
        <v>10</v>
      </c>
      <c r="I10" s="42"/>
      <c r="J10" s="42"/>
      <c r="K10" s="42" t="s">
        <v>11</v>
      </c>
      <c r="L10" s="42" t="s">
        <v>12</v>
      </c>
      <c r="M10" s="42"/>
      <c r="N10" s="42"/>
      <c r="O10" s="26"/>
      <c r="P10" s="42" t="s">
        <v>13</v>
      </c>
      <c r="Q10" s="42" t="s">
        <v>14</v>
      </c>
      <c r="R10" s="42"/>
      <c r="S10" s="42"/>
      <c r="T10" s="42" t="s">
        <v>15</v>
      </c>
      <c r="U10" s="4"/>
    </row>
    <row r="11" spans="1:21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26"/>
      <c r="P11" s="42"/>
      <c r="Q11" s="42"/>
      <c r="R11" s="42"/>
      <c r="S11" s="42"/>
      <c r="T11" s="42"/>
      <c r="U11" s="4"/>
    </row>
    <row r="12" spans="1:21">
      <c r="A12" s="42"/>
      <c r="B12" s="42"/>
      <c r="C12" s="42"/>
      <c r="D12" s="8" t="s">
        <v>16</v>
      </c>
      <c r="E12" s="8" t="s">
        <v>17</v>
      </c>
      <c r="F12" s="8" t="s">
        <v>18</v>
      </c>
      <c r="G12" s="42"/>
      <c r="H12" s="8" t="s">
        <v>19</v>
      </c>
      <c r="I12" s="8" t="s">
        <v>20</v>
      </c>
      <c r="J12" s="8" t="s">
        <v>21</v>
      </c>
      <c r="K12" s="42"/>
      <c r="L12" s="8" t="s">
        <v>22</v>
      </c>
      <c r="M12" s="8" t="s">
        <v>23</v>
      </c>
      <c r="N12" s="8" t="s">
        <v>24</v>
      </c>
      <c r="O12" s="8"/>
      <c r="P12" s="42"/>
      <c r="Q12" s="8" t="s">
        <v>25</v>
      </c>
      <c r="R12" s="8" t="s">
        <v>26</v>
      </c>
      <c r="S12" s="8" t="s">
        <v>27</v>
      </c>
      <c r="T12" s="42"/>
      <c r="U12" s="4"/>
    </row>
    <row r="13" spans="1:21">
      <c r="A13" s="9" t="s">
        <v>28</v>
      </c>
      <c r="B13" s="9">
        <v>2</v>
      </c>
      <c r="C13" s="9">
        <v>3</v>
      </c>
      <c r="D13" s="9">
        <v>4</v>
      </c>
      <c r="E13" s="9">
        <v>5</v>
      </c>
      <c r="F13" s="9">
        <v>6</v>
      </c>
      <c r="G13" s="9">
        <v>7</v>
      </c>
      <c r="H13" s="9">
        <v>8</v>
      </c>
      <c r="I13" s="9">
        <v>9</v>
      </c>
      <c r="J13" s="9">
        <v>10</v>
      </c>
      <c r="K13" s="9">
        <v>11</v>
      </c>
      <c r="L13" s="9">
        <v>12</v>
      </c>
      <c r="M13" s="9">
        <v>13</v>
      </c>
      <c r="N13" s="9">
        <v>14</v>
      </c>
      <c r="O13" s="9"/>
      <c r="P13" s="9">
        <v>15</v>
      </c>
      <c r="Q13" s="10">
        <v>16</v>
      </c>
      <c r="R13" s="9">
        <v>17</v>
      </c>
      <c r="S13" s="9">
        <v>18</v>
      </c>
      <c r="T13" s="9">
        <v>19</v>
      </c>
      <c r="U13" s="4"/>
    </row>
    <row r="14" spans="1:21" ht="26.4">
      <c r="A14" s="11" t="s">
        <v>29</v>
      </c>
      <c r="B14" s="12"/>
      <c r="C14" s="12">
        <f>C16+C17</f>
        <v>0</v>
      </c>
      <c r="D14" s="13">
        <f>D16+D17</f>
        <v>0</v>
      </c>
      <c r="E14" s="13">
        <f t="shared" ref="E14:T14" si="0">E16+E17</f>
        <v>0</v>
      </c>
      <c r="F14" s="13">
        <f t="shared" si="0"/>
        <v>0</v>
      </c>
      <c r="G14" s="13">
        <f t="shared" si="0"/>
        <v>0</v>
      </c>
      <c r="H14" s="13">
        <f t="shared" si="0"/>
        <v>0</v>
      </c>
      <c r="I14" s="13">
        <f t="shared" si="0"/>
        <v>0</v>
      </c>
      <c r="J14" s="13">
        <f t="shared" si="0"/>
        <v>0</v>
      </c>
      <c r="K14" s="13">
        <f t="shared" si="0"/>
        <v>0</v>
      </c>
      <c r="L14" s="13">
        <f t="shared" si="0"/>
        <v>0</v>
      </c>
      <c r="M14" s="13">
        <f t="shared" si="0"/>
        <v>0</v>
      </c>
      <c r="N14" s="13">
        <f t="shared" si="0"/>
        <v>0</v>
      </c>
      <c r="O14" s="13">
        <f t="shared" si="0"/>
        <v>0</v>
      </c>
      <c r="P14" s="13">
        <f t="shared" si="0"/>
        <v>0</v>
      </c>
      <c r="Q14" s="13">
        <f t="shared" si="0"/>
        <v>0</v>
      </c>
      <c r="R14" s="13">
        <f t="shared" si="0"/>
        <v>0</v>
      </c>
      <c r="S14" s="13">
        <f t="shared" si="0"/>
        <v>0</v>
      </c>
      <c r="T14" s="13">
        <f t="shared" si="0"/>
        <v>0</v>
      </c>
      <c r="U14" s="4"/>
    </row>
    <row r="15" spans="1:21">
      <c r="A15" s="15" t="s">
        <v>30</v>
      </c>
      <c r="B15" s="12"/>
      <c r="C15" s="13"/>
      <c r="D15" s="13"/>
      <c r="E15" s="14"/>
      <c r="F15" s="12"/>
      <c r="G15" s="13"/>
      <c r="H15" s="14"/>
      <c r="I15" s="12"/>
      <c r="J15" s="12"/>
      <c r="K15" s="12"/>
      <c r="L15" s="12"/>
      <c r="M15" s="12"/>
      <c r="N15" s="12"/>
      <c r="O15" s="12"/>
      <c r="P15" s="12"/>
      <c r="Q15" s="12"/>
      <c r="R15" s="14"/>
      <c r="S15" s="12"/>
      <c r="T15" s="12"/>
      <c r="U15" s="4"/>
    </row>
    <row r="16" spans="1:21">
      <c r="A16" s="15" t="s">
        <v>31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4"/>
    </row>
    <row r="17" spans="1:21">
      <c r="A17" s="15" t="s">
        <v>32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4"/>
    </row>
    <row r="18" spans="1:21" ht="39.6">
      <c r="A18" s="11" t="s">
        <v>33</v>
      </c>
      <c r="B18" s="12">
        <f>B20+B21+B22</f>
        <v>11288.1</v>
      </c>
      <c r="C18" s="12">
        <f>G18+K18+P18+T18</f>
        <v>11288.101000000001</v>
      </c>
      <c r="D18" s="12">
        <f>D20+D21</f>
        <v>888.1</v>
      </c>
      <c r="E18" s="12">
        <f>E20+E21</f>
        <v>888.1</v>
      </c>
      <c r="F18" s="12">
        <f>F20+F21</f>
        <v>1857.5</v>
      </c>
      <c r="G18" s="13">
        <f>D18+E18+F18</f>
        <v>3633.7</v>
      </c>
      <c r="H18" s="12">
        <f>H20+H21</f>
        <v>1257.2</v>
      </c>
      <c r="I18" s="12">
        <f>I20+I21</f>
        <v>0</v>
      </c>
      <c r="J18" s="12">
        <f>J20+J21</f>
        <v>1344.2</v>
      </c>
      <c r="K18" s="12">
        <f t="shared" ref="K18:K27" si="1">H18+I18+J18</f>
        <v>2601.4</v>
      </c>
      <c r="L18" s="12">
        <f>L20+L21</f>
        <v>684.3</v>
      </c>
      <c r="M18" s="12">
        <f>M20+M21</f>
        <v>975.7</v>
      </c>
      <c r="N18" s="12">
        <f>N20+N21</f>
        <v>730.4</v>
      </c>
      <c r="O18" s="12"/>
      <c r="P18" s="12">
        <f t="shared" ref="P18:P27" si="2">L18+M18+N18</f>
        <v>2390.4</v>
      </c>
      <c r="Q18" s="12">
        <f>Q20+Q21</f>
        <v>1171.5</v>
      </c>
      <c r="R18" s="12">
        <f>R20+R21</f>
        <v>888.54499999999996</v>
      </c>
      <c r="S18" s="12">
        <f>S20+S21</f>
        <v>602.55600000000004</v>
      </c>
      <c r="T18" s="12">
        <f t="shared" ref="T18:T27" si="3">Q18+R18+S18</f>
        <v>2662.6010000000001</v>
      </c>
      <c r="U18" s="40">
        <f>G18+K18+P18</f>
        <v>8625.5</v>
      </c>
    </row>
    <row r="19" spans="1:21">
      <c r="A19" s="15" t="s">
        <v>30</v>
      </c>
      <c r="B19" s="12"/>
      <c r="C19" s="12"/>
      <c r="D19" s="17"/>
      <c r="E19" s="17"/>
      <c r="F19" s="17"/>
      <c r="G19" s="13"/>
      <c r="H19" s="16"/>
      <c r="I19" s="16"/>
      <c r="J19" s="16"/>
      <c r="K19" s="12"/>
      <c r="L19" s="16"/>
      <c r="M19" s="16"/>
      <c r="N19" s="16"/>
      <c r="O19" s="16"/>
      <c r="P19" s="12"/>
      <c r="Q19" s="16"/>
      <c r="R19" s="16"/>
      <c r="S19" s="16"/>
      <c r="T19" s="12"/>
      <c r="U19" s="40">
        <f t="shared" ref="U19:U27" si="4">G19+K19+P19</f>
        <v>0</v>
      </c>
    </row>
    <row r="20" spans="1:21" ht="26.4">
      <c r="A20" s="18" t="s">
        <v>34</v>
      </c>
      <c r="B20" s="17">
        <v>0</v>
      </c>
      <c r="C20" s="12">
        <f t="shared" ref="C20:C27" si="5">G20+K20+P20+T20</f>
        <v>0</v>
      </c>
      <c r="D20" s="17"/>
      <c r="E20" s="17"/>
      <c r="F20" s="17"/>
      <c r="G20" s="13">
        <f>D20+E20+F20</f>
        <v>0</v>
      </c>
      <c r="H20" s="17"/>
      <c r="I20" s="17"/>
      <c r="J20" s="17"/>
      <c r="K20" s="12">
        <f t="shared" si="1"/>
        <v>0</v>
      </c>
      <c r="L20" s="17"/>
      <c r="M20" s="17"/>
      <c r="N20" s="17"/>
      <c r="O20" s="19"/>
      <c r="P20" s="12">
        <f>L20+M20+N20</f>
        <v>0</v>
      </c>
      <c r="Q20" s="17"/>
      <c r="R20" s="17"/>
      <c r="S20" s="17"/>
      <c r="T20" s="12">
        <f>Q20+R20+S20</f>
        <v>0</v>
      </c>
      <c r="U20" s="40">
        <f t="shared" si="4"/>
        <v>0</v>
      </c>
    </row>
    <row r="21" spans="1:21" ht="26.4">
      <c r="A21" s="18" t="s">
        <v>35</v>
      </c>
      <c r="B21" s="17">
        <v>11288.1</v>
      </c>
      <c r="C21" s="12">
        <f t="shared" si="5"/>
        <v>11288.101000000001</v>
      </c>
      <c r="D21" s="17">
        <v>888.1</v>
      </c>
      <c r="E21" s="17">
        <v>888.1</v>
      </c>
      <c r="F21" s="17">
        <v>1857.5</v>
      </c>
      <c r="G21" s="13">
        <f t="shared" ref="G21:G27" si="6">D21+E21+F21</f>
        <v>3633.7</v>
      </c>
      <c r="H21" s="17">
        <v>1257.2</v>
      </c>
      <c r="I21" s="17">
        <v>0</v>
      </c>
      <c r="J21" s="17">
        <v>1344.2</v>
      </c>
      <c r="K21" s="12">
        <f t="shared" si="1"/>
        <v>2601.4</v>
      </c>
      <c r="L21" s="17">
        <v>684.3</v>
      </c>
      <c r="M21" s="17">
        <v>975.7</v>
      </c>
      <c r="N21" s="17">
        <v>730.4</v>
      </c>
      <c r="O21" s="19"/>
      <c r="P21" s="12">
        <f t="shared" si="2"/>
        <v>2390.4</v>
      </c>
      <c r="Q21" s="17">
        <f>880.2+291.3</f>
        <v>1171.5</v>
      </c>
      <c r="R21" s="17">
        <v>888.54499999999996</v>
      </c>
      <c r="S21" s="17">
        <f>894.156-0.3-291.3</f>
        <v>602.55600000000004</v>
      </c>
      <c r="T21" s="12">
        <f t="shared" si="3"/>
        <v>2662.6010000000001</v>
      </c>
      <c r="U21" s="40">
        <f t="shared" si="4"/>
        <v>8625.5</v>
      </c>
    </row>
    <row r="22" spans="1:21" ht="39.6">
      <c r="A22" s="20" t="s">
        <v>36</v>
      </c>
      <c r="B22" s="17">
        <v>0</v>
      </c>
      <c r="C22" s="12">
        <f t="shared" si="5"/>
        <v>0</v>
      </c>
      <c r="D22" s="21">
        <v>0</v>
      </c>
      <c r="E22" s="21">
        <v>0</v>
      </c>
      <c r="F22" s="21">
        <v>0</v>
      </c>
      <c r="G22" s="13">
        <f t="shared" si="6"/>
        <v>0</v>
      </c>
      <c r="H22" s="17">
        <v>0</v>
      </c>
      <c r="I22" s="17">
        <v>0</v>
      </c>
      <c r="J22" s="17">
        <v>0</v>
      </c>
      <c r="K22" s="12">
        <f t="shared" si="1"/>
        <v>0</v>
      </c>
      <c r="L22" s="17">
        <v>0</v>
      </c>
      <c r="M22" s="17">
        <v>0</v>
      </c>
      <c r="N22" s="17">
        <v>0</v>
      </c>
      <c r="O22" s="19"/>
      <c r="P22" s="12">
        <f t="shared" si="2"/>
        <v>0</v>
      </c>
      <c r="Q22" s="17">
        <v>0</v>
      </c>
      <c r="R22" s="17">
        <v>0</v>
      </c>
      <c r="S22" s="17">
        <v>0</v>
      </c>
      <c r="T22" s="12">
        <f t="shared" si="3"/>
        <v>0</v>
      </c>
      <c r="U22" s="40">
        <f t="shared" si="4"/>
        <v>0</v>
      </c>
    </row>
    <row r="23" spans="1:21" ht="26.4">
      <c r="A23" s="22" t="s">
        <v>37</v>
      </c>
      <c r="B23" s="13">
        <f>B25+B26+B27</f>
        <v>80172.3</v>
      </c>
      <c r="C23" s="12">
        <f t="shared" si="5"/>
        <v>82105.389490000001</v>
      </c>
      <c r="D23" s="13">
        <f>D25+D26+D27</f>
        <v>2618.0153399999999</v>
      </c>
      <c r="E23" s="13">
        <f>E25+E26+E27</f>
        <v>5919.6199100000003</v>
      </c>
      <c r="F23" s="13">
        <f>F25+F26+F27</f>
        <v>10938.33864</v>
      </c>
      <c r="G23" s="13">
        <f t="shared" si="6"/>
        <v>19475.973890000001</v>
      </c>
      <c r="H23" s="13">
        <f>H25+H26+H27</f>
        <v>5955.0414999999994</v>
      </c>
      <c r="I23" s="13">
        <f>I25+I26+I27</f>
        <v>3479.2394999999997</v>
      </c>
      <c r="J23" s="13">
        <f>J25+J26+J27</f>
        <v>10054.64661</v>
      </c>
      <c r="K23" s="12">
        <f t="shared" si="1"/>
        <v>19488.927609999999</v>
      </c>
      <c r="L23" s="13">
        <f>L25+L26+L27</f>
        <v>4842.0503399999998</v>
      </c>
      <c r="M23" s="13">
        <f>M25+M26+M27</f>
        <v>4178.8500000000004</v>
      </c>
      <c r="N23" s="13">
        <f>N25+N26+N27</f>
        <v>9506.2586499999998</v>
      </c>
      <c r="O23" s="23"/>
      <c r="P23" s="12">
        <f t="shared" si="2"/>
        <v>18527.15899</v>
      </c>
      <c r="Q23" s="13">
        <f>Q25+Q26+Q27</f>
        <v>6200.067</v>
      </c>
      <c r="R23" s="13">
        <f>R25+R26+R27</f>
        <v>10323.229000000001</v>
      </c>
      <c r="S23" s="13">
        <f>S25+S26+S27</f>
        <v>8090.0330000000004</v>
      </c>
      <c r="T23" s="12">
        <f t="shared" si="3"/>
        <v>24613.329000000002</v>
      </c>
      <c r="U23" s="40">
        <f t="shared" si="4"/>
        <v>57492.060490000003</v>
      </c>
    </row>
    <row r="24" spans="1:21">
      <c r="A24" s="15" t="s">
        <v>30</v>
      </c>
      <c r="B24" s="17"/>
      <c r="C24" s="12"/>
      <c r="D24" s="17"/>
      <c r="E24" s="17"/>
      <c r="F24" s="17"/>
      <c r="G24" s="13"/>
      <c r="H24" s="17"/>
      <c r="I24" s="17"/>
      <c r="J24" s="17"/>
      <c r="K24" s="12"/>
      <c r="L24" s="17"/>
      <c r="M24" s="24"/>
      <c r="N24" s="24"/>
      <c r="O24" s="19"/>
      <c r="P24" s="12"/>
      <c r="Q24" s="17"/>
      <c r="R24" s="17"/>
      <c r="S24" s="17"/>
      <c r="T24" s="12"/>
      <c r="U24" s="40">
        <f t="shared" si="4"/>
        <v>0</v>
      </c>
    </row>
    <row r="25" spans="1:21" ht="26.4">
      <c r="A25" s="15" t="s">
        <v>38</v>
      </c>
      <c r="B25" s="17">
        <v>68991.8</v>
      </c>
      <c r="C25" s="12">
        <f t="shared" si="5"/>
        <v>70251.445489999998</v>
      </c>
      <c r="D25" s="17">
        <v>1691.6153400000001</v>
      </c>
      <c r="E25" s="17">
        <v>4990.51991</v>
      </c>
      <c r="F25" s="17">
        <v>9041.1386399999992</v>
      </c>
      <c r="G25" s="13">
        <f t="shared" si="6"/>
        <v>15723.27389</v>
      </c>
      <c r="H25" s="17">
        <v>4658.1414999999997</v>
      </c>
      <c r="I25" s="17">
        <v>3439.5394999999999</v>
      </c>
      <c r="J25" s="17">
        <v>8670.7466100000001</v>
      </c>
      <c r="K25" s="12">
        <f t="shared" si="1"/>
        <v>16768.427609999999</v>
      </c>
      <c r="L25" s="17">
        <v>4028.2423399999998</v>
      </c>
      <c r="M25" s="17">
        <v>3203.15</v>
      </c>
      <c r="N25" s="17">
        <v>8577.6586499999994</v>
      </c>
      <c r="O25" s="17">
        <v>35185.5</v>
      </c>
      <c r="P25" s="12">
        <f>L25+M25+N25</f>
        <v>15809.05099</v>
      </c>
      <c r="Q25" s="17">
        <v>5280.1840000000002</v>
      </c>
      <c r="R25" s="17">
        <f>5318.684+4126.5</f>
        <v>9445.1840000000011</v>
      </c>
      <c r="S25" s="17">
        <f>5388.825+4996-3159.5</f>
        <v>7225.3250000000007</v>
      </c>
      <c r="T25" s="12">
        <f t="shared" si="3"/>
        <v>21950.693000000003</v>
      </c>
      <c r="U25" s="40">
        <f t="shared" si="4"/>
        <v>48300.752489999999</v>
      </c>
    </row>
    <row r="26" spans="1:21" ht="26.4">
      <c r="A26" s="15" t="s">
        <v>39</v>
      </c>
      <c r="B26" s="17">
        <v>11180.5</v>
      </c>
      <c r="C26" s="12">
        <f t="shared" si="5"/>
        <v>11853.944000000001</v>
      </c>
      <c r="D26" s="17">
        <v>926.4</v>
      </c>
      <c r="E26" s="17">
        <v>929.1</v>
      </c>
      <c r="F26" s="17">
        <v>1897.2</v>
      </c>
      <c r="G26" s="13">
        <f t="shared" si="6"/>
        <v>3752.7</v>
      </c>
      <c r="H26" s="17">
        <v>1296.9000000000001</v>
      </c>
      <c r="I26" s="17">
        <v>39.700000000000003</v>
      </c>
      <c r="J26" s="17">
        <v>1383.9</v>
      </c>
      <c r="K26" s="12">
        <f t="shared" si="1"/>
        <v>2720.5</v>
      </c>
      <c r="L26" s="17">
        <v>813.80799999999999</v>
      </c>
      <c r="M26" s="17">
        <v>975.7</v>
      </c>
      <c r="N26" s="17">
        <v>928.6</v>
      </c>
      <c r="O26" s="17">
        <v>17230.8</v>
      </c>
      <c r="P26" s="12">
        <f t="shared" si="2"/>
        <v>2718.1080000000002</v>
      </c>
      <c r="Q26" s="17">
        <v>919.88300000000004</v>
      </c>
      <c r="R26" s="17">
        <f>928.245+201.4-251.6</f>
        <v>878.04499999999996</v>
      </c>
      <c r="S26" s="17">
        <f>933.4+89.808-158.5</f>
        <v>864.70799999999997</v>
      </c>
      <c r="T26" s="12">
        <f t="shared" si="3"/>
        <v>2662.636</v>
      </c>
      <c r="U26" s="40">
        <f t="shared" si="4"/>
        <v>9191.3080000000009</v>
      </c>
    </row>
    <row r="27" spans="1:21" ht="39.6">
      <c r="A27" s="15" t="s">
        <v>40</v>
      </c>
      <c r="B27" s="17">
        <v>0</v>
      </c>
      <c r="C27" s="12">
        <f t="shared" si="5"/>
        <v>0</v>
      </c>
      <c r="D27" s="17">
        <v>0</v>
      </c>
      <c r="E27" s="17">
        <v>0</v>
      </c>
      <c r="F27" s="17">
        <v>0</v>
      </c>
      <c r="G27" s="13">
        <f t="shared" si="6"/>
        <v>0</v>
      </c>
      <c r="H27" s="17">
        <v>0</v>
      </c>
      <c r="I27" s="17">
        <v>0</v>
      </c>
      <c r="J27" s="17">
        <v>0</v>
      </c>
      <c r="K27" s="12">
        <f t="shared" si="1"/>
        <v>0</v>
      </c>
      <c r="L27" s="17">
        <v>0</v>
      </c>
      <c r="M27" s="24">
        <v>0</v>
      </c>
      <c r="N27" s="24">
        <v>0</v>
      </c>
      <c r="O27" s="19"/>
      <c r="P27" s="12">
        <f t="shared" si="2"/>
        <v>0</v>
      </c>
      <c r="Q27" s="17">
        <v>0</v>
      </c>
      <c r="R27" s="17">
        <v>0</v>
      </c>
      <c r="S27" s="17">
        <v>0</v>
      </c>
      <c r="T27" s="12">
        <f t="shared" si="3"/>
        <v>0</v>
      </c>
      <c r="U27" s="40">
        <f t="shared" si="4"/>
        <v>0</v>
      </c>
    </row>
    <row r="28" spans="1:21" ht="26.4">
      <c r="A28" s="11" t="s">
        <v>41</v>
      </c>
      <c r="B28" s="13">
        <f>B18-B23</f>
        <v>-68884.2</v>
      </c>
      <c r="C28" s="12">
        <f>C18-C23</f>
        <v>-70817.288490000006</v>
      </c>
      <c r="D28" s="16">
        <f>D18-D23</f>
        <v>-1729.91534</v>
      </c>
      <c r="E28" s="16">
        <f t="shared" ref="E28:T28" si="7">E18-E23</f>
        <v>-5031.51991</v>
      </c>
      <c r="F28" s="16">
        <f t="shared" si="7"/>
        <v>-9080.8386399999999</v>
      </c>
      <c r="G28" s="12">
        <f t="shared" si="7"/>
        <v>-15842.27389</v>
      </c>
      <c r="H28" s="16">
        <f t="shared" si="7"/>
        <v>-4697.8414999999995</v>
      </c>
      <c r="I28" s="16">
        <f t="shared" si="7"/>
        <v>-3479.2394999999997</v>
      </c>
      <c r="J28" s="16">
        <f t="shared" si="7"/>
        <v>-8710.4466099999991</v>
      </c>
      <c r="K28" s="12">
        <f t="shared" si="7"/>
        <v>-16887.527609999997</v>
      </c>
      <c r="L28" s="16">
        <f t="shared" si="7"/>
        <v>-4157.7503399999996</v>
      </c>
      <c r="M28" s="16">
        <f t="shared" si="7"/>
        <v>-3203.1500000000005</v>
      </c>
      <c r="N28" s="16">
        <f t="shared" si="7"/>
        <v>-8775.8586500000001</v>
      </c>
      <c r="O28" s="12">
        <f t="shared" si="7"/>
        <v>0</v>
      </c>
      <c r="P28" s="12">
        <f t="shared" si="7"/>
        <v>-16136.75899</v>
      </c>
      <c r="Q28" s="16">
        <f t="shared" si="7"/>
        <v>-5028.567</v>
      </c>
      <c r="R28" s="16">
        <f t="shared" si="7"/>
        <v>-9434.6840000000011</v>
      </c>
      <c r="S28" s="16">
        <f t="shared" si="7"/>
        <v>-7487.4770000000008</v>
      </c>
      <c r="T28" s="12">
        <f t="shared" si="7"/>
        <v>-21950.728000000003</v>
      </c>
      <c r="U28" s="40">
        <f t="shared" ref="U19:U32" si="8">L28+K28+G28</f>
        <v>-36887.55184</v>
      </c>
    </row>
    <row r="29" spans="1:21" ht="26.4">
      <c r="A29" s="11" t="s">
        <v>42</v>
      </c>
      <c r="B29" s="12"/>
      <c r="C29" s="12"/>
      <c r="D29" s="13">
        <f>D31+D32</f>
        <v>-1729.91534</v>
      </c>
      <c r="E29" s="13">
        <f t="shared" ref="E29:T29" si="9">E31+E32</f>
        <v>-5031.51991</v>
      </c>
      <c r="F29" s="13">
        <f t="shared" si="9"/>
        <v>-9080.8386399999999</v>
      </c>
      <c r="G29" s="13">
        <f t="shared" si="9"/>
        <v>-15842.27389</v>
      </c>
      <c r="H29" s="13">
        <f t="shared" si="9"/>
        <v>-4697.8414999999995</v>
      </c>
      <c r="I29" s="13">
        <f t="shared" si="9"/>
        <v>-3479.2394999999997</v>
      </c>
      <c r="J29" s="13">
        <f t="shared" si="9"/>
        <v>-8710.4466100000009</v>
      </c>
      <c r="K29" s="13">
        <f t="shared" si="9"/>
        <v>-16887.527609999997</v>
      </c>
      <c r="L29" s="13">
        <f t="shared" si="9"/>
        <v>-4157.7503399999996</v>
      </c>
      <c r="M29" s="13">
        <f t="shared" si="9"/>
        <v>-3203.15</v>
      </c>
      <c r="N29" s="13">
        <f t="shared" si="9"/>
        <v>-8775.8586500000001</v>
      </c>
      <c r="O29" s="13">
        <f t="shared" si="9"/>
        <v>-52416.3</v>
      </c>
      <c r="P29" s="13">
        <f t="shared" si="9"/>
        <v>-16136.75899</v>
      </c>
      <c r="Q29" s="13">
        <f t="shared" si="9"/>
        <v>-5028.567</v>
      </c>
      <c r="R29" s="13">
        <f t="shared" si="9"/>
        <v>-9434.6840000000011</v>
      </c>
      <c r="S29" s="13">
        <f t="shared" si="9"/>
        <v>-7487.4770000000008</v>
      </c>
      <c r="T29" s="13">
        <f t="shared" si="9"/>
        <v>-21950.728000000003</v>
      </c>
      <c r="U29" s="40">
        <f t="shared" si="8"/>
        <v>-36887.55184</v>
      </c>
    </row>
    <row r="30" spans="1:21">
      <c r="A30" s="15" t="s">
        <v>30</v>
      </c>
      <c r="B30" s="12"/>
      <c r="C30" s="12"/>
      <c r="D30" s="13"/>
      <c r="E30" s="14"/>
      <c r="F30" s="12"/>
      <c r="G30" s="13"/>
      <c r="H30" s="14"/>
      <c r="I30" s="12"/>
      <c r="J30" s="12"/>
      <c r="K30" s="12"/>
      <c r="L30" s="12"/>
      <c r="M30" s="12"/>
      <c r="N30" s="12"/>
      <c r="O30" s="12"/>
      <c r="P30" s="12"/>
      <c r="Q30" s="12"/>
      <c r="R30" s="14"/>
      <c r="S30" s="12"/>
      <c r="T30" s="12"/>
      <c r="U30" s="40">
        <f t="shared" si="8"/>
        <v>0</v>
      </c>
    </row>
    <row r="31" spans="1:21">
      <c r="A31" s="15" t="s">
        <v>31</v>
      </c>
      <c r="B31" s="12"/>
      <c r="C31" s="12"/>
      <c r="D31" s="13">
        <f>D16+D20-D25</f>
        <v>-1691.6153400000001</v>
      </c>
      <c r="E31" s="13">
        <f t="shared" ref="E31:T32" si="10">E16+E20-E25</f>
        <v>-4990.51991</v>
      </c>
      <c r="F31" s="13">
        <f t="shared" si="10"/>
        <v>-9041.1386399999992</v>
      </c>
      <c r="G31" s="13">
        <f t="shared" si="10"/>
        <v>-15723.27389</v>
      </c>
      <c r="H31" s="13">
        <f t="shared" si="10"/>
        <v>-4658.1414999999997</v>
      </c>
      <c r="I31" s="13">
        <f t="shared" si="10"/>
        <v>-3439.5394999999999</v>
      </c>
      <c r="J31" s="13">
        <f t="shared" si="10"/>
        <v>-8670.7466100000001</v>
      </c>
      <c r="K31" s="13">
        <f t="shared" si="10"/>
        <v>-16768.427609999999</v>
      </c>
      <c r="L31" s="13">
        <f t="shared" si="10"/>
        <v>-4028.2423399999998</v>
      </c>
      <c r="M31" s="13">
        <f t="shared" si="10"/>
        <v>-3203.15</v>
      </c>
      <c r="N31" s="13">
        <f t="shared" si="10"/>
        <v>-8577.6586499999994</v>
      </c>
      <c r="O31" s="13">
        <f t="shared" si="10"/>
        <v>-35185.5</v>
      </c>
      <c r="P31" s="13">
        <f t="shared" si="10"/>
        <v>-15809.05099</v>
      </c>
      <c r="Q31" s="13">
        <f t="shared" si="10"/>
        <v>-5280.1840000000002</v>
      </c>
      <c r="R31" s="13">
        <f t="shared" si="10"/>
        <v>-9445.1840000000011</v>
      </c>
      <c r="S31" s="13">
        <f t="shared" si="10"/>
        <v>-7225.3250000000007</v>
      </c>
      <c r="T31" s="13">
        <f t="shared" si="10"/>
        <v>-21950.693000000003</v>
      </c>
      <c r="U31" s="40">
        <f t="shared" si="8"/>
        <v>-36519.94384</v>
      </c>
    </row>
    <row r="32" spans="1:21">
      <c r="A32" s="15" t="s">
        <v>32</v>
      </c>
      <c r="B32" s="12"/>
      <c r="C32" s="12"/>
      <c r="D32" s="17">
        <f>D17+D21-D26</f>
        <v>-38.299999999999955</v>
      </c>
      <c r="E32" s="17">
        <f t="shared" si="10"/>
        <v>-41</v>
      </c>
      <c r="F32" s="17">
        <f t="shared" si="10"/>
        <v>-39.700000000000045</v>
      </c>
      <c r="G32" s="17">
        <f t="shared" si="10"/>
        <v>-119</v>
      </c>
      <c r="H32" s="17">
        <f t="shared" si="10"/>
        <v>-39.700000000000045</v>
      </c>
      <c r="I32" s="17">
        <f t="shared" si="10"/>
        <v>-39.700000000000003</v>
      </c>
      <c r="J32" s="17">
        <f t="shared" si="10"/>
        <v>-39.700000000000045</v>
      </c>
      <c r="K32" s="17">
        <f t="shared" si="10"/>
        <v>-119.09999999999991</v>
      </c>
      <c r="L32" s="17">
        <f t="shared" si="10"/>
        <v>-129.50800000000004</v>
      </c>
      <c r="M32" s="17">
        <f t="shared" si="10"/>
        <v>0</v>
      </c>
      <c r="N32" s="17">
        <f t="shared" si="10"/>
        <v>-198.20000000000005</v>
      </c>
      <c r="O32" s="17">
        <f t="shared" si="10"/>
        <v>-17230.8</v>
      </c>
      <c r="P32" s="17">
        <f t="shared" si="10"/>
        <v>-327.70800000000008</v>
      </c>
      <c r="Q32" s="17">
        <f t="shared" si="10"/>
        <v>251.61699999999996</v>
      </c>
      <c r="R32" s="17">
        <f t="shared" si="10"/>
        <v>10.5</v>
      </c>
      <c r="S32" s="17">
        <f t="shared" si="10"/>
        <v>-262.15199999999993</v>
      </c>
      <c r="T32" s="17">
        <f t="shared" si="10"/>
        <v>-3.4999999999854481E-2</v>
      </c>
      <c r="U32" s="40">
        <f t="shared" si="8"/>
        <v>-367.60799999999995</v>
      </c>
    </row>
    <row r="33" spans="1:19">
      <c r="B33" s="25">
        <f>B18-C18</f>
        <v>-1.0000000002037268E-3</v>
      </c>
      <c r="C33" s="25">
        <f>C21-C26</f>
        <v>-565.84300000000076</v>
      </c>
      <c r="D33" s="25"/>
    </row>
    <row r="34" spans="1:19">
      <c r="A34" s="1" t="s">
        <v>43</v>
      </c>
      <c r="D34" s="25">
        <f>D21-D26</f>
        <v>-38.299999999999955</v>
      </c>
      <c r="E34" s="25">
        <f>E21-E26</f>
        <v>-41</v>
      </c>
      <c r="F34" s="25">
        <f>F21-F26</f>
        <v>-39.700000000000045</v>
      </c>
      <c r="H34" s="25">
        <f>H21-H26</f>
        <v>-39.700000000000045</v>
      </c>
      <c r="I34" s="25">
        <f>I21-I26</f>
        <v>-39.700000000000003</v>
      </c>
      <c r="J34" s="25">
        <f>J21-J26</f>
        <v>-39.700000000000045</v>
      </c>
      <c r="L34" s="25">
        <f>L21-L26</f>
        <v>-129.50800000000004</v>
      </c>
      <c r="M34" s="25">
        <f>M21-M26</f>
        <v>0</v>
      </c>
      <c r="N34" s="25">
        <f>N21-N26</f>
        <v>-198.20000000000005</v>
      </c>
      <c r="Q34" s="25">
        <f>Q21-Q26</f>
        <v>251.61699999999996</v>
      </c>
      <c r="R34" s="25">
        <f>R21-R26</f>
        <v>10.5</v>
      </c>
      <c r="S34" s="25">
        <f>S21-S26</f>
        <v>-262.15199999999993</v>
      </c>
    </row>
    <row r="35" spans="1:19">
      <c r="A35" s="1" t="s">
        <v>44</v>
      </c>
      <c r="G35" s="1" t="s">
        <v>45</v>
      </c>
      <c r="K35" s="1" t="s">
        <v>46</v>
      </c>
    </row>
    <row r="37" spans="1:19">
      <c r="A37" s="1" t="s">
        <v>47</v>
      </c>
      <c r="C37" s="1" t="s">
        <v>48</v>
      </c>
      <c r="G37" s="1" t="s">
        <v>45</v>
      </c>
      <c r="K37" s="1" t="s">
        <v>49</v>
      </c>
    </row>
    <row r="38" spans="1:19">
      <c r="C38" s="1" t="s">
        <v>50</v>
      </c>
    </row>
  </sheetData>
  <mergeCells count="17">
    <mergeCell ref="A8:T8"/>
    <mergeCell ref="A10:A12"/>
    <mergeCell ref="B10:B12"/>
    <mergeCell ref="C10:C12"/>
    <mergeCell ref="D10:F11"/>
    <mergeCell ref="G10:G12"/>
    <mergeCell ref="K10:K12"/>
    <mergeCell ref="L10:N11"/>
    <mergeCell ref="P10:P12"/>
    <mergeCell ref="Q10:S11"/>
    <mergeCell ref="T10:T12"/>
    <mergeCell ref="H10:J11"/>
    <mergeCell ref="P1:T1"/>
    <mergeCell ref="P2:T2"/>
    <mergeCell ref="A4:T4"/>
    <mergeCell ref="A5:T5"/>
    <mergeCell ref="A7:T7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38"/>
  <sheetViews>
    <sheetView zoomScale="90" zoomScaleNormal="90" workbookViewId="0">
      <selection activeCell="Q21" sqref="Q21"/>
    </sheetView>
  </sheetViews>
  <sheetFormatPr defaultColWidth="9.109375" defaultRowHeight="13.2"/>
  <cols>
    <col min="1" max="1" width="26.88671875" style="1" customWidth="1"/>
    <col min="2" max="2" width="10.44140625" style="1" customWidth="1"/>
    <col min="3" max="3" width="10" style="1" customWidth="1"/>
    <col min="4" max="6" width="9.109375" style="1" customWidth="1"/>
    <col min="7" max="7" width="9.88671875" style="1" customWidth="1"/>
    <col min="8" max="8" width="11" style="1" customWidth="1"/>
    <col min="9" max="9" width="10.88671875" style="1" customWidth="1"/>
    <col min="10" max="10" width="10.77734375" style="1" customWidth="1"/>
    <col min="11" max="11" width="10" style="1" customWidth="1"/>
    <col min="12" max="12" width="10.77734375" style="1" customWidth="1"/>
    <col min="13" max="13" width="11" style="1" customWidth="1"/>
    <col min="14" max="14" width="10.33203125" style="1" customWidth="1"/>
    <col min="15" max="15" width="0" style="1" hidden="1" customWidth="1"/>
    <col min="16" max="16" width="10.5546875" style="1" customWidth="1"/>
    <col min="17" max="17" width="10.109375" style="1" customWidth="1"/>
    <col min="18" max="18" width="11.109375" style="1" customWidth="1"/>
    <col min="19" max="19" width="10" style="1" customWidth="1"/>
    <col min="20" max="20" width="9.44140625" style="1" customWidth="1"/>
    <col min="21" max="21" width="11.6640625" style="1" customWidth="1"/>
    <col min="22" max="256" width="9.109375" style="1"/>
    <col min="257" max="257" width="26.88671875" style="1" customWidth="1"/>
    <col min="258" max="258" width="10.44140625" style="1" customWidth="1"/>
    <col min="259" max="259" width="8.88671875" style="1" customWidth="1"/>
    <col min="260" max="262" width="9.109375" style="1" customWidth="1"/>
    <col min="263" max="263" width="8.44140625" style="1" customWidth="1"/>
    <col min="264" max="266" width="9.109375" style="1" customWidth="1"/>
    <col min="267" max="267" width="8.44140625" style="1" customWidth="1"/>
    <col min="268" max="270" width="9.109375" style="1" customWidth="1"/>
    <col min="271" max="271" width="0" style="1" hidden="1" customWidth="1"/>
    <col min="272" max="272" width="8.44140625" style="1" customWidth="1"/>
    <col min="273" max="275" width="9.109375" style="1" customWidth="1"/>
    <col min="276" max="276" width="8.5546875" style="1" customWidth="1"/>
    <col min="277" max="277" width="11.6640625" style="1" customWidth="1"/>
    <col min="278" max="512" width="9.109375" style="1"/>
    <col min="513" max="513" width="26.88671875" style="1" customWidth="1"/>
    <col min="514" max="514" width="10.44140625" style="1" customWidth="1"/>
    <col min="515" max="515" width="8.88671875" style="1" customWidth="1"/>
    <col min="516" max="518" width="9.109375" style="1" customWidth="1"/>
    <col min="519" max="519" width="8.44140625" style="1" customWidth="1"/>
    <col min="520" max="522" width="9.109375" style="1" customWidth="1"/>
    <col min="523" max="523" width="8.44140625" style="1" customWidth="1"/>
    <col min="524" max="526" width="9.109375" style="1" customWidth="1"/>
    <col min="527" max="527" width="0" style="1" hidden="1" customWidth="1"/>
    <col min="528" max="528" width="8.44140625" style="1" customWidth="1"/>
    <col min="529" max="531" width="9.109375" style="1" customWidth="1"/>
    <col min="532" max="532" width="8.5546875" style="1" customWidth="1"/>
    <col min="533" max="533" width="11.6640625" style="1" customWidth="1"/>
    <col min="534" max="768" width="9.109375" style="1"/>
    <col min="769" max="769" width="26.88671875" style="1" customWidth="1"/>
    <col min="770" max="770" width="10.44140625" style="1" customWidth="1"/>
    <col min="771" max="771" width="8.88671875" style="1" customWidth="1"/>
    <col min="772" max="774" width="9.109375" style="1" customWidth="1"/>
    <col min="775" max="775" width="8.44140625" style="1" customWidth="1"/>
    <col min="776" max="778" width="9.109375" style="1" customWidth="1"/>
    <col min="779" max="779" width="8.44140625" style="1" customWidth="1"/>
    <col min="780" max="782" width="9.109375" style="1" customWidth="1"/>
    <col min="783" max="783" width="0" style="1" hidden="1" customWidth="1"/>
    <col min="784" max="784" width="8.44140625" style="1" customWidth="1"/>
    <col min="785" max="787" width="9.109375" style="1" customWidth="1"/>
    <col min="788" max="788" width="8.5546875" style="1" customWidth="1"/>
    <col min="789" max="789" width="11.6640625" style="1" customWidth="1"/>
    <col min="790" max="1024" width="9.109375" style="1"/>
    <col min="1025" max="1025" width="26.88671875" style="1" customWidth="1"/>
    <col min="1026" max="1026" width="10.44140625" style="1" customWidth="1"/>
    <col min="1027" max="1027" width="8.88671875" style="1" customWidth="1"/>
    <col min="1028" max="1030" width="9.109375" style="1" customWidth="1"/>
    <col min="1031" max="1031" width="8.44140625" style="1" customWidth="1"/>
    <col min="1032" max="1034" width="9.109375" style="1" customWidth="1"/>
    <col min="1035" max="1035" width="8.44140625" style="1" customWidth="1"/>
    <col min="1036" max="1038" width="9.109375" style="1" customWidth="1"/>
    <col min="1039" max="1039" width="0" style="1" hidden="1" customWidth="1"/>
    <col min="1040" max="1040" width="8.44140625" style="1" customWidth="1"/>
    <col min="1041" max="1043" width="9.109375" style="1" customWidth="1"/>
    <col min="1044" max="1044" width="8.5546875" style="1" customWidth="1"/>
    <col min="1045" max="1045" width="11.6640625" style="1" customWidth="1"/>
    <col min="1046" max="1280" width="9.109375" style="1"/>
    <col min="1281" max="1281" width="26.88671875" style="1" customWidth="1"/>
    <col min="1282" max="1282" width="10.44140625" style="1" customWidth="1"/>
    <col min="1283" max="1283" width="8.88671875" style="1" customWidth="1"/>
    <col min="1284" max="1286" width="9.109375" style="1" customWidth="1"/>
    <col min="1287" max="1287" width="8.44140625" style="1" customWidth="1"/>
    <col min="1288" max="1290" width="9.109375" style="1" customWidth="1"/>
    <col min="1291" max="1291" width="8.44140625" style="1" customWidth="1"/>
    <col min="1292" max="1294" width="9.109375" style="1" customWidth="1"/>
    <col min="1295" max="1295" width="0" style="1" hidden="1" customWidth="1"/>
    <col min="1296" max="1296" width="8.44140625" style="1" customWidth="1"/>
    <col min="1297" max="1299" width="9.109375" style="1" customWidth="1"/>
    <col min="1300" max="1300" width="8.5546875" style="1" customWidth="1"/>
    <col min="1301" max="1301" width="11.6640625" style="1" customWidth="1"/>
    <col min="1302" max="1536" width="9.109375" style="1"/>
    <col min="1537" max="1537" width="26.88671875" style="1" customWidth="1"/>
    <col min="1538" max="1538" width="10.44140625" style="1" customWidth="1"/>
    <col min="1539" max="1539" width="8.88671875" style="1" customWidth="1"/>
    <col min="1540" max="1542" width="9.109375" style="1" customWidth="1"/>
    <col min="1543" max="1543" width="8.44140625" style="1" customWidth="1"/>
    <col min="1544" max="1546" width="9.109375" style="1" customWidth="1"/>
    <col min="1547" max="1547" width="8.44140625" style="1" customWidth="1"/>
    <col min="1548" max="1550" width="9.109375" style="1" customWidth="1"/>
    <col min="1551" max="1551" width="0" style="1" hidden="1" customWidth="1"/>
    <col min="1552" max="1552" width="8.44140625" style="1" customWidth="1"/>
    <col min="1553" max="1555" width="9.109375" style="1" customWidth="1"/>
    <col min="1556" max="1556" width="8.5546875" style="1" customWidth="1"/>
    <col min="1557" max="1557" width="11.6640625" style="1" customWidth="1"/>
    <col min="1558" max="1792" width="9.109375" style="1"/>
    <col min="1793" max="1793" width="26.88671875" style="1" customWidth="1"/>
    <col min="1794" max="1794" width="10.44140625" style="1" customWidth="1"/>
    <col min="1795" max="1795" width="8.88671875" style="1" customWidth="1"/>
    <col min="1796" max="1798" width="9.109375" style="1" customWidth="1"/>
    <col min="1799" max="1799" width="8.44140625" style="1" customWidth="1"/>
    <col min="1800" max="1802" width="9.109375" style="1" customWidth="1"/>
    <col min="1803" max="1803" width="8.44140625" style="1" customWidth="1"/>
    <col min="1804" max="1806" width="9.109375" style="1" customWidth="1"/>
    <col min="1807" max="1807" width="0" style="1" hidden="1" customWidth="1"/>
    <col min="1808" max="1808" width="8.44140625" style="1" customWidth="1"/>
    <col min="1809" max="1811" width="9.109375" style="1" customWidth="1"/>
    <col min="1812" max="1812" width="8.5546875" style="1" customWidth="1"/>
    <col min="1813" max="1813" width="11.6640625" style="1" customWidth="1"/>
    <col min="1814" max="2048" width="9.109375" style="1"/>
    <col min="2049" max="2049" width="26.88671875" style="1" customWidth="1"/>
    <col min="2050" max="2050" width="10.44140625" style="1" customWidth="1"/>
    <col min="2051" max="2051" width="8.88671875" style="1" customWidth="1"/>
    <col min="2052" max="2054" width="9.109375" style="1" customWidth="1"/>
    <col min="2055" max="2055" width="8.44140625" style="1" customWidth="1"/>
    <col min="2056" max="2058" width="9.109375" style="1" customWidth="1"/>
    <col min="2059" max="2059" width="8.44140625" style="1" customWidth="1"/>
    <col min="2060" max="2062" width="9.109375" style="1" customWidth="1"/>
    <col min="2063" max="2063" width="0" style="1" hidden="1" customWidth="1"/>
    <col min="2064" max="2064" width="8.44140625" style="1" customWidth="1"/>
    <col min="2065" max="2067" width="9.109375" style="1" customWidth="1"/>
    <col min="2068" max="2068" width="8.5546875" style="1" customWidth="1"/>
    <col min="2069" max="2069" width="11.6640625" style="1" customWidth="1"/>
    <col min="2070" max="2304" width="9.109375" style="1"/>
    <col min="2305" max="2305" width="26.88671875" style="1" customWidth="1"/>
    <col min="2306" max="2306" width="10.44140625" style="1" customWidth="1"/>
    <col min="2307" max="2307" width="8.88671875" style="1" customWidth="1"/>
    <col min="2308" max="2310" width="9.109375" style="1" customWidth="1"/>
    <col min="2311" max="2311" width="8.44140625" style="1" customWidth="1"/>
    <col min="2312" max="2314" width="9.109375" style="1" customWidth="1"/>
    <col min="2315" max="2315" width="8.44140625" style="1" customWidth="1"/>
    <col min="2316" max="2318" width="9.109375" style="1" customWidth="1"/>
    <col min="2319" max="2319" width="0" style="1" hidden="1" customWidth="1"/>
    <col min="2320" max="2320" width="8.44140625" style="1" customWidth="1"/>
    <col min="2321" max="2323" width="9.109375" style="1" customWidth="1"/>
    <col min="2324" max="2324" width="8.5546875" style="1" customWidth="1"/>
    <col min="2325" max="2325" width="11.6640625" style="1" customWidth="1"/>
    <col min="2326" max="2560" width="9.109375" style="1"/>
    <col min="2561" max="2561" width="26.88671875" style="1" customWidth="1"/>
    <col min="2562" max="2562" width="10.44140625" style="1" customWidth="1"/>
    <col min="2563" max="2563" width="8.88671875" style="1" customWidth="1"/>
    <col min="2564" max="2566" width="9.109375" style="1" customWidth="1"/>
    <col min="2567" max="2567" width="8.44140625" style="1" customWidth="1"/>
    <col min="2568" max="2570" width="9.109375" style="1" customWidth="1"/>
    <col min="2571" max="2571" width="8.44140625" style="1" customWidth="1"/>
    <col min="2572" max="2574" width="9.109375" style="1" customWidth="1"/>
    <col min="2575" max="2575" width="0" style="1" hidden="1" customWidth="1"/>
    <col min="2576" max="2576" width="8.44140625" style="1" customWidth="1"/>
    <col min="2577" max="2579" width="9.109375" style="1" customWidth="1"/>
    <col min="2580" max="2580" width="8.5546875" style="1" customWidth="1"/>
    <col min="2581" max="2581" width="11.6640625" style="1" customWidth="1"/>
    <col min="2582" max="2816" width="9.109375" style="1"/>
    <col min="2817" max="2817" width="26.88671875" style="1" customWidth="1"/>
    <col min="2818" max="2818" width="10.44140625" style="1" customWidth="1"/>
    <col min="2819" max="2819" width="8.88671875" style="1" customWidth="1"/>
    <col min="2820" max="2822" width="9.109375" style="1" customWidth="1"/>
    <col min="2823" max="2823" width="8.44140625" style="1" customWidth="1"/>
    <col min="2824" max="2826" width="9.109375" style="1" customWidth="1"/>
    <col min="2827" max="2827" width="8.44140625" style="1" customWidth="1"/>
    <col min="2828" max="2830" width="9.109375" style="1" customWidth="1"/>
    <col min="2831" max="2831" width="0" style="1" hidden="1" customWidth="1"/>
    <col min="2832" max="2832" width="8.44140625" style="1" customWidth="1"/>
    <col min="2833" max="2835" width="9.109375" style="1" customWidth="1"/>
    <col min="2836" max="2836" width="8.5546875" style="1" customWidth="1"/>
    <col min="2837" max="2837" width="11.6640625" style="1" customWidth="1"/>
    <col min="2838" max="3072" width="9.109375" style="1"/>
    <col min="3073" max="3073" width="26.88671875" style="1" customWidth="1"/>
    <col min="3074" max="3074" width="10.44140625" style="1" customWidth="1"/>
    <col min="3075" max="3075" width="8.88671875" style="1" customWidth="1"/>
    <col min="3076" max="3078" width="9.109375" style="1" customWidth="1"/>
    <col min="3079" max="3079" width="8.44140625" style="1" customWidth="1"/>
    <col min="3080" max="3082" width="9.109375" style="1" customWidth="1"/>
    <col min="3083" max="3083" width="8.44140625" style="1" customWidth="1"/>
    <col min="3084" max="3086" width="9.109375" style="1" customWidth="1"/>
    <col min="3087" max="3087" width="0" style="1" hidden="1" customWidth="1"/>
    <col min="3088" max="3088" width="8.44140625" style="1" customWidth="1"/>
    <col min="3089" max="3091" width="9.109375" style="1" customWidth="1"/>
    <col min="3092" max="3092" width="8.5546875" style="1" customWidth="1"/>
    <col min="3093" max="3093" width="11.6640625" style="1" customWidth="1"/>
    <col min="3094" max="3328" width="9.109375" style="1"/>
    <col min="3329" max="3329" width="26.88671875" style="1" customWidth="1"/>
    <col min="3330" max="3330" width="10.44140625" style="1" customWidth="1"/>
    <col min="3331" max="3331" width="8.88671875" style="1" customWidth="1"/>
    <col min="3332" max="3334" width="9.109375" style="1" customWidth="1"/>
    <col min="3335" max="3335" width="8.44140625" style="1" customWidth="1"/>
    <col min="3336" max="3338" width="9.109375" style="1" customWidth="1"/>
    <col min="3339" max="3339" width="8.44140625" style="1" customWidth="1"/>
    <col min="3340" max="3342" width="9.109375" style="1" customWidth="1"/>
    <col min="3343" max="3343" width="0" style="1" hidden="1" customWidth="1"/>
    <col min="3344" max="3344" width="8.44140625" style="1" customWidth="1"/>
    <col min="3345" max="3347" width="9.109375" style="1" customWidth="1"/>
    <col min="3348" max="3348" width="8.5546875" style="1" customWidth="1"/>
    <col min="3349" max="3349" width="11.6640625" style="1" customWidth="1"/>
    <col min="3350" max="3584" width="9.109375" style="1"/>
    <col min="3585" max="3585" width="26.88671875" style="1" customWidth="1"/>
    <col min="3586" max="3586" width="10.44140625" style="1" customWidth="1"/>
    <col min="3587" max="3587" width="8.88671875" style="1" customWidth="1"/>
    <col min="3588" max="3590" width="9.109375" style="1" customWidth="1"/>
    <col min="3591" max="3591" width="8.44140625" style="1" customWidth="1"/>
    <col min="3592" max="3594" width="9.109375" style="1" customWidth="1"/>
    <col min="3595" max="3595" width="8.44140625" style="1" customWidth="1"/>
    <col min="3596" max="3598" width="9.109375" style="1" customWidth="1"/>
    <col min="3599" max="3599" width="0" style="1" hidden="1" customWidth="1"/>
    <col min="3600" max="3600" width="8.44140625" style="1" customWidth="1"/>
    <col min="3601" max="3603" width="9.109375" style="1" customWidth="1"/>
    <col min="3604" max="3604" width="8.5546875" style="1" customWidth="1"/>
    <col min="3605" max="3605" width="11.6640625" style="1" customWidth="1"/>
    <col min="3606" max="3840" width="9.109375" style="1"/>
    <col min="3841" max="3841" width="26.88671875" style="1" customWidth="1"/>
    <col min="3842" max="3842" width="10.44140625" style="1" customWidth="1"/>
    <col min="3843" max="3843" width="8.88671875" style="1" customWidth="1"/>
    <col min="3844" max="3846" width="9.109375" style="1" customWidth="1"/>
    <col min="3847" max="3847" width="8.44140625" style="1" customWidth="1"/>
    <col min="3848" max="3850" width="9.109375" style="1" customWidth="1"/>
    <col min="3851" max="3851" width="8.44140625" style="1" customWidth="1"/>
    <col min="3852" max="3854" width="9.109375" style="1" customWidth="1"/>
    <col min="3855" max="3855" width="0" style="1" hidden="1" customWidth="1"/>
    <col min="3856" max="3856" width="8.44140625" style="1" customWidth="1"/>
    <col min="3857" max="3859" width="9.109375" style="1" customWidth="1"/>
    <col min="3860" max="3860" width="8.5546875" style="1" customWidth="1"/>
    <col min="3861" max="3861" width="11.6640625" style="1" customWidth="1"/>
    <col min="3862" max="4096" width="9.109375" style="1"/>
    <col min="4097" max="4097" width="26.88671875" style="1" customWidth="1"/>
    <col min="4098" max="4098" width="10.44140625" style="1" customWidth="1"/>
    <col min="4099" max="4099" width="8.88671875" style="1" customWidth="1"/>
    <col min="4100" max="4102" width="9.109375" style="1" customWidth="1"/>
    <col min="4103" max="4103" width="8.44140625" style="1" customWidth="1"/>
    <col min="4104" max="4106" width="9.109375" style="1" customWidth="1"/>
    <col min="4107" max="4107" width="8.44140625" style="1" customWidth="1"/>
    <col min="4108" max="4110" width="9.109375" style="1" customWidth="1"/>
    <col min="4111" max="4111" width="0" style="1" hidden="1" customWidth="1"/>
    <col min="4112" max="4112" width="8.44140625" style="1" customWidth="1"/>
    <col min="4113" max="4115" width="9.109375" style="1" customWidth="1"/>
    <col min="4116" max="4116" width="8.5546875" style="1" customWidth="1"/>
    <col min="4117" max="4117" width="11.6640625" style="1" customWidth="1"/>
    <col min="4118" max="4352" width="9.109375" style="1"/>
    <col min="4353" max="4353" width="26.88671875" style="1" customWidth="1"/>
    <col min="4354" max="4354" width="10.44140625" style="1" customWidth="1"/>
    <col min="4355" max="4355" width="8.88671875" style="1" customWidth="1"/>
    <col min="4356" max="4358" width="9.109375" style="1" customWidth="1"/>
    <col min="4359" max="4359" width="8.44140625" style="1" customWidth="1"/>
    <col min="4360" max="4362" width="9.109375" style="1" customWidth="1"/>
    <col min="4363" max="4363" width="8.44140625" style="1" customWidth="1"/>
    <col min="4364" max="4366" width="9.109375" style="1" customWidth="1"/>
    <col min="4367" max="4367" width="0" style="1" hidden="1" customWidth="1"/>
    <col min="4368" max="4368" width="8.44140625" style="1" customWidth="1"/>
    <col min="4369" max="4371" width="9.109375" style="1" customWidth="1"/>
    <col min="4372" max="4372" width="8.5546875" style="1" customWidth="1"/>
    <col min="4373" max="4373" width="11.6640625" style="1" customWidth="1"/>
    <col min="4374" max="4608" width="9.109375" style="1"/>
    <col min="4609" max="4609" width="26.88671875" style="1" customWidth="1"/>
    <col min="4610" max="4610" width="10.44140625" style="1" customWidth="1"/>
    <col min="4611" max="4611" width="8.88671875" style="1" customWidth="1"/>
    <col min="4612" max="4614" width="9.109375" style="1" customWidth="1"/>
    <col min="4615" max="4615" width="8.44140625" style="1" customWidth="1"/>
    <col min="4616" max="4618" width="9.109375" style="1" customWidth="1"/>
    <col min="4619" max="4619" width="8.44140625" style="1" customWidth="1"/>
    <col min="4620" max="4622" width="9.109375" style="1" customWidth="1"/>
    <col min="4623" max="4623" width="0" style="1" hidden="1" customWidth="1"/>
    <col min="4624" max="4624" width="8.44140625" style="1" customWidth="1"/>
    <col min="4625" max="4627" width="9.109375" style="1" customWidth="1"/>
    <col min="4628" max="4628" width="8.5546875" style="1" customWidth="1"/>
    <col min="4629" max="4629" width="11.6640625" style="1" customWidth="1"/>
    <col min="4630" max="4864" width="9.109375" style="1"/>
    <col min="4865" max="4865" width="26.88671875" style="1" customWidth="1"/>
    <col min="4866" max="4866" width="10.44140625" style="1" customWidth="1"/>
    <col min="4867" max="4867" width="8.88671875" style="1" customWidth="1"/>
    <col min="4868" max="4870" width="9.109375" style="1" customWidth="1"/>
    <col min="4871" max="4871" width="8.44140625" style="1" customWidth="1"/>
    <col min="4872" max="4874" width="9.109375" style="1" customWidth="1"/>
    <col min="4875" max="4875" width="8.44140625" style="1" customWidth="1"/>
    <col min="4876" max="4878" width="9.109375" style="1" customWidth="1"/>
    <col min="4879" max="4879" width="0" style="1" hidden="1" customWidth="1"/>
    <col min="4880" max="4880" width="8.44140625" style="1" customWidth="1"/>
    <col min="4881" max="4883" width="9.109375" style="1" customWidth="1"/>
    <col min="4884" max="4884" width="8.5546875" style="1" customWidth="1"/>
    <col min="4885" max="4885" width="11.6640625" style="1" customWidth="1"/>
    <col min="4886" max="5120" width="9.109375" style="1"/>
    <col min="5121" max="5121" width="26.88671875" style="1" customWidth="1"/>
    <col min="5122" max="5122" width="10.44140625" style="1" customWidth="1"/>
    <col min="5123" max="5123" width="8.88671875" style="1" customWidth="1"/>
    <col min="5124" max="5126" width="9.109375" style="1" customWidth="1"/>
    <col min="5127" max="5127" width="8.44140625" style="1" customWidth="1"/>
    <col min="5128" max="5130" width="9.109375" style="1" customWidth="1"/>
    <col min="5131" max="5131" width="8.44140625" style="1" customWidth="1"/>
    <col min="5132" max="5134" width="9.109375" style="1" customWidth="1"/>
    <col min="5135" max="5135" width="0" style="1" hidden="1" customWidth="1"/>
    <col min="5136" max="5136" width="8.44140625" style="1" customWidth="1"/>
    <col min="5137" max="5139" width="9.109375" style="1" customWidth="1"/>
    <col min="5140" max="5140" width="8.5546875" style="1" customWidth="1"/>
    <col min="5141" max="5141" width="11.6640625" style="1" customWidth="1"/>
    <col min="5142" max="5376" width="9.109375" style="1"/>
    <col min="5377" max="5377" width="26.88671875" style="1" customWidth="1"/>
    <col min="5378" max="5378" width="10.44140625" style="1" customWidth="1"/>
    <col min="5379" max="5379" width="8.88671875" style="1" customWidth="1"/>
    <col min="5380" max="5382" width="9.109375" style="1" customWidth="1"/>
    <col min="5383" max="5383" width="8.44140625" style="1" customWidth="1"/>
    <col min="5384" max="5386" width="9.109375" style="1" customWidth="1"/>
    <col min="5387" max="5387" width="8.44140625" style="1" customWidth="1"/>
    <col min="5388" max="5390" width="9.109375" style="1" customWidth="1"/>
    <col min="5391" max="5391" width="0" style="1" hidden="1" customWidth="1"/>
    <col min="5392" max="5392" width="8.44140625" style="1" customWidth="1"/>
    <col min="5393" max="5395" width="9.109375" style="1" customWidth="1"/>
    <col min="5396" max="5396" width="8.5546875" style="1" customWidth="1"/>
    <col min="5397" max="5397" width="11.6640625" style="1" customWidth="1"/>
    <col min="5398" max="5632" width="9.109375" style="1"/>
    <col min="5633" max="5633" width="26.88671875" style="1" customWidth="1"/>
    <col min="5634" max="5634" width="10.44140625" style="1" customWidth="1"/>
    <col min="5635" max="5635" width="8.88671875" style="1" customWidth="1"/>
    <col min="5636" max="5638" width="9.109375" style="1" customWidth="1"/>
    <col min="5639" max="5639" width="8.44140625" style="1" customWidth="1"/>
    <col min="5640" max="5642" width="9.109375" style="1" customWidth="1"/>
    <col min="5643" max="5643" width="8.44140625" style="1" customWidth="1"/>
    <col min="5644" max="5646" width="9.109375" style="1" customWidth="1"/>
    <col min="5647" max="5647" width="0" style="1" hidden="1" customWidth="1"/>
    <col min="5648" max="5648" width="8.44140625" style="1" customWidth="1"/>
    <col min="5649" max="5651" width="9.109375" style="1" customWidth="1"/>
    <col min="5652" max="5652" width="8.5546875" style="1" customWidth="1"/>
    <col min="5653" max="5653" width="11.6640625" style="1" customWidth="1"/>
    <col min="5654" max="5888" width="9.109375" style="1"/>
    <col min="5889" max="5889" width="26.88671875" style="1" customWidth="1"/>
    <col min="5890" max="5890" width="10.44140625" style="1" customWidth="1"/>
    <col min="5891" max="5891" width="8.88671875" style="1" customWidth="1"/>
    <col min="5892" max="5894" width="9.109375" style="1" customWidth="1"/>
    <col min="5895" max="5895" width="8.44140625" style="1" customWidth="1"/>
    <col min="5896" max="5898" width="9.109375" style="1" customWidth="1"/>
    <col min="5899" max="5899" width="8.44140625" style="1" customWidth="1"/>
    <col min="5900" max="5902" width="9.109375" style="1" customWidth="1"/>
    <col min="5903" max="5903" width="0" style="1" hidden="1" customWidth="1"/>
    <col min="5904" max="5904" width="8.44140625" style="1" customWidth="1"/>
    <col min="5905" max="5907" width="9.109375" style="1" customWidth="1"/>
    <col min="5908" max="5908" width="8.5546875" style="1" customWidth="1"/>
    <col min="5909" max="5909" width="11.6640625" style="1" customWidth="1"/>
    <col min="5910" max="6144" width="9.109375" style="1"/>
    <col min="6145" max="6145" width="26.88671875" style="1" customWidth="1"/>
    <col min="6146" max="6146" width="10.44140625" style="1" customWidth="1"/>
    <col min="6147" max="6147" width="8.88671875" style="1" customWidth="1"/>
    <col min="6148" max="6150" width="9.109375" style="1" customWidth="1"/>
    <col min="6151" max="6151" width="8.44140625" style="1" customWidth="1"/>
    <col min="6152" max="6154" width="9.109375" style="1" customWidth="1"/>
    <col min="6155" max="6155" width="8.44140625" style="1" customWidth="1"/>
    <col min="6156" max="6158" width="9.109375" style="1" customWidth="1"/>
    <col min="6159" max="6159" width="0" style="1" hidden="1" customWidth="1"/>
    <col min="6160" max="6160" width="8.44140625" style="1" customWidth="1"/>
    <col min="6161" max="6163" width="9.109375" style="1" customWidth="1"/>
    <col min="6164" max="6164" width="8.5546875" style="1" customWidth="1"/>
    <col min="6165" max="6165" width="11.6640625" style="1" customWidth="1"/>
    <col min="6166" max="6400" width="9.109375" style="1"/>
    <col min="6401" max="6401" width="26.88671875" style="1" customWidth="1"/>
    <col min="6402" max="6402" width="10.44140625" style="1" customWidth="1"/>
    <col min="6403" max="6403" width="8.88671875" style="1" customWidth="1"/>
    <col min="6404" max="6406" width="9.109375" style="1" customWidth="1"/>
    <col min="6407" max="6407" width="8.44140625" style="1" customWidth="1"/>
    <col min="6408" max="6410" width="9.109375" style="1" customWidth="1"/>
    <col min="6411" max="6411" width="8.44140625" style="1" customWidth="1"/>
    <col min="6412" max="6414" width="9.109375" style="1" customWidth="1"/>
    <col min="6415" max="6415" width="0" style="1" hidden="1" customWidth="1"/>
    <col min="6416" max="6416" width="8.44140625" style="1" customWidth="1"/>
    <col min="6417" max="6419" width="9.109375" style="1" customWidth="1"/>
    <col min="6420" max="6420" width="8.5546875" style="1" customWidth="1"/>
    <col min="6421" max="6421" width="11.6640625" style="1" customWidth="1"/>
    <col min="6422" max="6656" width="9.109375" style="1"/>
    <col min="6657" max="6657" width="26.88671875" style="1" customWidth="1"/>
    <col min="6658" max="6658" width="10.44140625" style="1" customWidth="1"/>
    <col min="6659" max="6659" width="8.88671875" style="1" customWidth="1"/>
    <col min="6660" max="6662" width="9.109375" style="1" customWidth="1"/>
    <col min="6663" max="6663" width="8.44140625" style="1" customWidth="1"/>
    <col min="6664" max="6666" width="9.109375" style="1" customWidth="1"/>
    <col min="6667" max="6667" width="8.44140625" style="1" customWidth="1"/>
    <col min="6668" max="6670" width="9.109375" style="1" customWidth="1"/>
    <col min="6671" max="6671" width="0" style="1" hidden="1" customWidth="1"/>
    <col min="6672" max="6672" width="8.44140625" style="1" customWidth="1"/>
    <col min="6673" max="6675" width="9.109375" style="1" customWidth="1"/>
    <col min="6676" max="6676" width="8.5546875" style="1" customWidth="1"/>
    <col min="6677" max="6677" width="11.6640625" style="1" customWidth="1"/>
    <col min="6678" max="6912" width="9.109375" style="1"/>
    <col min="6913" max="6913" width="26.88671875" style="1" customWidth="1"/>
    <col min="6914" max="6914" width="10.44140625" style="1" customWidth="1"/>
    <col min="6915" max="6915" width="8.88671875" style="1" customWidth="1"/>
    <col min="6916" max="6918" width="9.109375" style="1" customWidth="1"/>
    <col min="6919" max="6919" width="8.44140625" style="1" customWidth="1"/>
    <col min="6920" max="6922" width="9.109375" style="1" customWidth="1"/>
    <col min="6923" max="6923" width="8.44140625" style="1" customWidth="1"/>
    <col min="6924" max="6926" width="9.109375" style="1" customWidth="1"/>
    <col min="6927" max="6927" width="0" style="1" hidden="1" customWidth="1"/>
    <col min="6928" max="6928" width="8.44140625" style="1" customWidth="1"/>
    <col min="6929" max="6931" width="9.109375" style="1" customWidth="1"/>
    <col min="6932" max="6932" width="8.5546875" style="1" customWidth="1"/>
    <col min="6933" max="6933" width="11.6640625" style="1" customWidth="1"/>
    <col min="6934" max="7168" width="9.109375" style="1"/>
    <col min="7169" max="7169" width="26.88671875" style="1" customWidth="1"/>
    <col min="7170" max="7170" width="10.44140625" style="1" customWidth="1"/>
    <col min="7171" max="7171" width="8.88671875" style="1" customWidth="1"/>
    <col min="7172" max="7174" width="9.109375" style="1" customWidth="1"/>
    <col min="7175" max="7175" width="8.44140625" style="1" customWidth="1"/>
    <col min="7176" max="7178" width="9.109375" style="1" customWidth="1"/>
    <col min="7179" max="7179" width="8.44140625" style="1" customWidth="1"/>
    <col min="7180" max="7182" width="9.109375" style="1" customWidth="1"/>
    <col min="7183" max="7183" width="0" style="1" hidden="1" customWidth="1"/>
    <col min="7184" max="7184" width="8.44140625" style="1" customWidth="1"/>
    <col min="7185" max="7187" width="9.109375" style="1" customWidth="1"/>
    <col min="7188" max="7188" width="8.5546875" style="1" customWidth="1"/>
    <col min="7189" max="7189" width="11.6640625" style="1" customWidth="1"/>
    <col min="7190" max="7424" width="9.109375" style="1"/>
    <col min="7425" max="7425" width="26.88671875" style="1" customWidth="1"/>
    <col min="7426" max="7426" width="10.44140625" style="1" customWidth="1"/>
    <col min="7427" max="7427" width="8.88671875" style="1" customWidth="1"/>
    <col min="7428" max="7430" width="9.109375" style="1" customWidth="1"/>
    <col min="7431" max="7431" width="8.44140625" style="1" customWidth="1"/>
    <col min="7432" max="7434" width="9.109375" style="1" customWidth="1"/>
    <col min="7435" max="7435" width="8.44140625" style="1" customWidth="1"/>
    <col min="7436" max="7438" width="9.109375" style="1" customWidth="1"/>
    <col min="7439" max="7439" width="0" style="1" hidden="1" customWidth="1"/>
    <col min="7440" max="7440" width="8.44140625" style="1" customWidth="1"/>
    <col min="7441" max="7443" width="9.109375" style="1" customWidth="1"/>
    <col min="7444" max="7444" width="8.5546875" style="1" customWidth="1"/>
    <col min="7445" max="7445" width="11.6640625" style="1" customWidth="1"/>
    <col min="7446" max="7680" width="9.109375" style="1"/>
    <col min="7681" max="7681" width="26.88671875" style="1" customWidth="1"/>
    <col min="7682" max="7682" width="10.44140625" style="1" customWidth="1"/>
    <col min="7683" max="7683" width="8.88671875" style="1" customWidth="1"/>
    <col min="7684" max="7686" width="9.109375" style="1" customWidth="1"/>
    <col min="7687" max="7687" width="8.44140625" style="1" customWidth="1"/>
    <col min="7688" max="7690" width="9.109375" style="1" customWidth="1"/>
    <col min="7691" max="7691" width="8.44140625" style="1" customWidth="1"/>
    <col min="7692" max="7694" width="9.109375" style="1" customWidth="1"/>
    <col min="7695" max="7695" width="0" style="1" hidden="1" customWidth="1"/>
    <col min="7696" max="7696" width="8.44140625" style="1" customWidth="1"/>
    <col min="7697" max="7699" width="9.109375" style="1" customWidth="1"/>
    <col min="7700" max="7700" width="8.5546875" style="1" customWidth="1"/>
    <col min="7701" max="7701" width="11.6640625" style="1" customWidth="1"/>
    <col min="7702" max="7936" width="9.109375" style="1"/>
    <col min="7937" max="7937" width="26.88671875" style="1" customWidth="1"/>
    <col min="7938" max="7938" width="10.44140625" style="1" customWidth="1"/>
    <col min="7939" max="7939" width="8.88671875" style="1" customWidth="1"/>
    <col min="7940" max="7942" width="9.109375" style="1" customWidth="1"/>
    <col min="7943" max="7943" width="8.44140625" style="1" customWidth="1"/>
    <col min="7944" max="7946" width="9.109375" style="1" customWidth="1"/>
    <col min="7947" max="7947" width="8.44140625" style="1" customWidth="1"/>
    <col min="7948" max="7950" width="9.109375" style="1" customWidth="1"/>
    <col min="7951" max="7951" width="0" style="1" hidden="1" customWidth="1"/>
    <col min="7952" max="7952" width="8.44140625" style="1" customWidth="1"/>
    <col min="7953" max="7955" width="9.109375" style="1" customWidth="1"/>
    <col min="7956" max="7956" width="8.5546875" style="1" customWidth="1"/>
    <col min="7957" max="7957" width="11.6640625" style="1" customWidth="1"/>
    <col min="7958" max="8192" width="9.109375" style="1"/>
    <col min="8193" max="8193" width="26.88671875" style="1" customWidth="1"/>
    <col min="8194" max="8194" width="10.44140625" style="1" customWidth="1"/>
    <col min="8195" max="8195" width="8.88671875" style="1" customWidth="1"/>
    <col min="8196" max="8198" width="9.109375" style="1" customWidth="1"/>
    <col min="8199" max="8199" width="8.44140625" style="1" customWidth="1"/>
    <col min="8200" max="8202" width="9.109375" style="1" customWidth="1"/>
    <col min="8203" max="8203" width="8.44140625" style="1" customWidth="1"/>
    <col min="8204" max="8206" width="9.109375" style="1" customWidth="1"/>
    <col min="8207" max="8207" width="0" style="1" hidden="1" customWidth="1"/>
    <col min="8208" max="8208" width="8.44140625" style="1" customWidth="1"/>
    <col min="8209" max="8211" width="9.109375" style="1" customWidth="1"/>
    <col min="8212" max="8212" width="8.5546875" style="1" customWidth="1"/>
    <col min="8213" max="8213" width="11.6640625" style="1" customWidth="1"/>
    <col min="8214" max="8448" width="9.109375" style="1"/>
    <col min="8449" max="8449" width="26.88671875" style="1" customWidth="1"/>
    <col min="8450" max="8450" width="10.44140625" style="1" customWidth="1"/>
    <col min="8451" max="8451" width="8.88671875" style="1" customWidth="1"/>
    <col min="8452" max="8454" width="9.109375" style="1" customWidth="1"/>
    <col min="8455" max="8455" width="8.44140625" style="1" customWidth="1"/>
    <col min="8456" max="8458" width="9.109375" style="1" customWidth="1"/>
    <col min="8459" max="8459" width="8.44140625" style="1" customWidth="1"/>
    <col min="8460" max="8462" width="9.109375" style="1" customWidth="1"/>
    <col min="8463" max="8463" width="0" style="1" hidden="1" customWidth="1"/>
    <col min="8464" max="8464" width="8.44140625" style="1" customWidth="1"/>
    <col min="8465" max="8467" width="9.109375" style="1" customWidth="1"/>
    <col min="8468" max="8468" width="8.5546875" style="1" customWidth="1"/>
    <col min="8469" max="8469" width="11.6640625" style="1" customWidth="1"/>
    <col min="8470" max="8704" width="9.109375" style="1"/>
    <col min="8705" max="8705" width="26.88671875" style="1" customWidth="1"/>
    <col min="8706" max="8706" width="10.44140625" style="1" customWidth="1"/>
    <col min="8707" max="8707" width="8.88671875" style="1" customWidth="1"/>
    <col min="8708" max="8710" width="9.109375" style="1" customWidth="1"/>
    <col min="8711" max="8711" width="8.44140625" style="1" customWidth="1"/>
    <col min="8712" max="8714" width="9.109375" style="1" customWidth="1"/>
    <col min="8715" max="8715" width="8.44140625" style="1" customWidth="1"/>
    <col min="8716" max="8718" width="9.109375" style="1" customWidth="1"/>
    <col min="8719" max="8719" width="0" style="1" hidden="1" customWidth="1"/>
    <col min="8720" max="8720" width="8.44140625" style="1" customWidth="1"/>
    <col min="8721" max="8723" width="9.109375" style="1" customWidth="1"/>
    <col min="8724" max="8724" width="8.5546875" style="1" customWidth="1"/>
    <col min="8725" max="8725" width="11.6640625" style="1" customWidth="1"/>
    <col min="8726" max="8960" width="9.109375" style="1"/>
    <col min="8961" max="8961" width="26.88671875" style="1" customWidth="1"/>
    <col min="8962" max="8962" width="10.44140625" style="1" customWidth="1"/>
    <col min="8963" max="8963" width="8.88671875" style="1" customWidth="1"/>
    <col min="8964" max="8966" width="9.109375" style="1" customWidth="1"/>
    <col min="8967" max="8967" width="8.44140625" style="1" customWidth="1"/>
    <col min="8968" max="8970" width="9.109375" style="1" customWidth="1"/>
    <col min="8971" max="8971" width="8.44140625" style="1" customWidth="1"/>
    <col min="8972" max="8974" width="9.109375" style="1" customWidth="1"/>
    <col min="8975" max="8975" width="0" style="1" hidden="1" customWidth="1"/>
    <col min="8976" max="8976" width="8.44140625" style="1" customWidth="1"/>
    <col min="8977" max="8979" width="9.109375" style="1" customWidth="1"/>
    <col min="8980" max="8980" width="8.5546875" style="1" customWidth="1"/>
    <col min="8981" max="8981" width="11.6640625" style="1" customWidth="1"/>
    <col min="8982" max="9216" width="9.109375" style="1"/>
    <col min="9217" max="9217" width="26.88671875" style="1" customWidth="1"/>
    <col min="9218" max="9218" width="10.44140625" style="1" customWidth="1"/>
    <col min="9219" max="9219" width="8.88671875" style="1" customWidth="1"/>
    <col min="9220" max="9222" width="9.109375" style="1" customWidth="1"/>
    <col min="9223" max="9223" width="8.44140625" style="1" customWidth="1"/>
    <col min="9224" max="9226" width="9.109375" style="1" customWidth="1"/>
    <col min="9227" max="9227" width="8.44140625" style="1" customWidth="1"/>
    <col min="9228" max="9230" width="9.109375" style="1" customWidth="1"/>
    <col min="9231" max="9231" width="0" style="1" hidden="1" customWidth="1"/>
    <col min="9232" max="9232" width="8.44140625" style="1" customWidth="1"/>
    <col min="9233" max="9235" width="9.109375" style="1" customWidth="1"/>
    <col min="9236" max="9236" width="8.5546875" style="1" customWidth="1"/>
    <col min="9237" max="9237" width="11.6640625" style="1" customWidth="1"/>
    <col min="9238" max="9472" width="9.109375" style="1"/>
    <col min="9473" max="9473" width="26.88671875" style="1" customWidth="1"/>
    <col min="9474" max="9474" width="10.44140625" style="1" customWidth="1"/>
    <col min="9475" max="9475" width="8.88671875" style="1" customWidth="1"/>
    <col min="9476" max="9478" width="9.109375" style="1" customWidth="1"/>
    <col min="9479" max="9479" width="8.44140625" style="1" customWidth="1"/>
    <col min="9480" max="9482" width="9.109375" style="1" customWidth="1"/>
    <col min="9483" max="9483" width="8.44140625" style="1" customWidth="1"/>
    <col min="9484" max="9486" width="9.109375" style="1" customWidth="1"/>
    <col min="9487" max="9487" width="0" style="1" hidden="1" customWidth="1"/>
    <col min="9488" max="9488" width="8.44140625" style="1" customWidth="1"/>
    <col min="9489" max="9491" width="9.109375" style="1" customWidth="1"/>
    <col min="9492" max="9492" width="8.5546875" style="1" customWidth="1"/>
    <col min="9493" max="9493" width="11.6640625" style="1" customWidth="1"/>
    <col min="9494" max="9728" width="9.109375" style="1"/>
    <col min="9729" max="9729" width="26.88671875" style="1" customWidth="1"/>
    <col min="9730" max="9730" width="10.44140625" style="1" customWidth="1"/>
    <col min="9731" max="9731" width="8.88671875" style="1" customWidth="1"/>
    <col min="9732" max="9734" width="9.109375" style="1" customWidth="1"/>
    <col min="9735" max="9735" width="8.44140625" style="1" customWidth="1"/>
    <col min="9736" max="9738" width="9.109375" style="1" customWidth="1"/>
    <col min="9739" max="9739" width="8.44140625" style="1" customWidth="1"/>
    <col min="9740" max="9742" width="9.109375" style="1" customWidth="1"/>
    <col min="9743" max="9743" width="0" style="1" hidden="1" customWidth="1"/>
    <col min="9744" max="9744" width="8.44140625" style="1" customWidth="1"/>
    <col min="9745" max="9747" width="9.109375" style="1" customWidth="1"/>
    <col min="9748" max="9748" width="8.5546875" style="1" customWidth="1"/>
    <col min="9749" max="9749" width="11.6640625" style="1" customWidth="1"/>
    <col min="9750" max="9984" width="9.109375" style="1"/>
    <col min="9985" max="9985" width="26.88671875" style="1" customWidth="1"/>
    <col min="9986" max="9986" width="10.44140625" style="1" customWidth="1"/>
    <col min="9987" max="9987" width="8.88671875" style="1" customWidth="1"/>
    <col min="9988" max="9990" width="9.109375" style="1" customWidth="1"/>
    <col min="9991" max="9991" width="8.44140625" style="1" customWidth="1"/>
    <col min="9992" max="9994" width="9.109375" style="1" customWidth="1"/>
    <col min="9995" max="9995" width="8.44140625" style="1" customWidth="1"/>
    <col min="9996" max="9998" width="9.109375" style="1" customWidth="1"/>
    <col min="9999" max="9999" width="0" style="1" hidden="1" customWidth="1"/>
    <col min="10000" max="10000" width="8.44140625" style="1" customWidth="1"/>
    <col min="10001" max="10003" width="9.109375" style="1" customWidth="1"/>
    <col min="10004" max="10004" width="8.5546875" style="1" customWidth="1"/>
    <col min="10005" max="10005" width="11.6640625" style="1" customWidth="1"/>
    <col min="10006" max="10240" width="9.109375" style="1"/>
    <col min="10241" max="10241" width="26.88671875" style="1" customWidth="1"/>
    <col min="10242" max="10242" width="10.44140625" style="1" customWidth="1"/>
    <col min="10243" max="10243" width="8.88671875" style="1" customWidth="1"/>
    <col min="10244" max="10246" width="9.109375" style="1" customWidth="1"/>
    <col min="10247" max="10247" width="8.44140625" style="1" customWidth="1"/>
    <col min="10248" max="10250" width="9.109375" style="1" customWidth="1"/>
    <col min="10251" max="10251" width="8.44140625" style="1" customWidth="1"/>
    <col min="10252" max="10254" width="9.109375" style="1" customWidth="1"/>
    <col min="10255" max="10255" width="0" style="1" hidden="1" customWidth="1"/>
    <col min="10256" max="10256" width="8.44140625" style="1" customWidth="1"/>
    <col min="10257" max="10259" width="9.109375" style="1" customWidth="1"/>
    <col min="10260" max="10260" width="8.5546875" style="1" customWidth="1"/>
    <col min="10261" max="10261" width="11.6640625" style="1" customWidth="1"/>
    <col min="10262" max="10496" width="9.109375" style="1"/>
    <col min="10497" max="10497" width="26.88671875" style="1" customWidth="1"/>
    <col min="10498" max="10498" width="10.44140625" style="1" customWidth="1"/>
    <col min="10499" max="10499" width="8.88671875" style="1" customWidth="1"/>
    <col min="10500" max="10502" width="9.109375" style="1" customWidth="1"/>
    <col min="10503" max="10503" width="8.44140625" style="1" customWidth="1"/>
    <col min="10504" max="10506" width="9.109375" style="1" customWidth="1"/>
    <col min="10507" max="10507" width="8.44140625" style="1" customWidth="1"/>
    <col min="10508" max="10510" width="9.109375" style="1" customWidth="1"/>
    <col min="10511" max="10511" width="0" style="1" hidden="1" customWidth="1"/>
    <col min="10512" max="10512" width="8.44140625" style="1" customWidth="1"/>
    <col min="10513" max="10515" width="9.109375" style="1" customWidth="1"/>
    <col min="10516" max="10516" width="8.5546875" style="1" customWidth="1"/>
    <col min="10517" max="10517" width="11.6640625" style="1" customWidth="1"/>
    <col min="10518" max="10752" width="9.109375" style="1"/>
    <col min="10753" max="10753" width="26.88671875" style="1" customWidth="1"/>
    <col min="10754" max="10754" width="10.44140625" style="1" customWidth="1"/>
    <col min="10755" max="10755" width="8.88671875" style="1" customWidth="1"/>
    <col min="10756" max="10758" width="9.109375" style="1" customWidth="1"/>
    <col min="10759" max="10759" width="8.44140625" style="1" customWidth="1"/>
    <col min="10760" max="10762" width="9.109375" style="1" customWidth="1"/>
    <col min="10763" max="10763" width="8.44140625" style="1" customWidth="1"/>
    <col min="10764" max="10766" width="9.109375" style="1" customWidth="1"/>
    <col min="10767" max="10767" width="0" style="1" hidden="1" customWidth="1"/>
    <col min="10768" max="10768" width="8.44140625" style="1" customWidth="1"/>
    <col min="10769" max="10771" width="9.109375" style="1" customWidth="1"/>
    <col min="10772" max="10772" width="8.5546875" style="1" customWidth="1"/>
    <col min="10773" max="10773" width="11.6640625" style="1" customWidth="1"/>
    <col min="10774" max="11008" width="9.109375" style="1"/>
    <col min="11009" max="11009" width="26.88671875" style="1" customWidth="1"/>
    <col min="11010" max="11010" width="10.44140625" style="1" customWidth="1"/>
    <col min="11011" max="11011" width="8.88671875" style="1" customWidth="1"/>
    <col min="11012" max="11014" width="9.109375" style="1" customWidth="1"/>
    <col min="11015" max="11015" width="8.44140625" style="1" customWidth="1"/>
    <col min="11016" max="11018" width="9.109375" style="1" customWidth="1"/>
    <col min="11019" max="11019" width="8.44140625" style="1" customWidth="1"/>
    <col min="11020" max="11022" width="9.109375" style="1" customWidth="1"/>
    <col min="11023" max="11023" width="0" style="1" hidden="1" customWidth="1"/>
    <col min="11024" max="11024" width="8.44140625" style="1" customWidth="1"/>
    <col min="11025" max="11027" width="9.109375" style="1" customWidth="1"/>
    <col min="11028" max="11028" width="8.5546875" style="1" customWidth="1"/>
    <col min="11029" max="11029" width="11.6640625" style="1" customWidth="1"/>
    <col min="11030" max="11264" width="9.109375" style="1"/>
    <col min="11265" max="11265" width="26.88671875" style="1" customWidth="1"/>
    <col min="11266" max="11266" width="10.44140625" style="1" customWidth="1"/>
    <col min="11267" max="11267" width="8.88671875" style="1" customWidth="1"/>
    <col min="11268" max="11270" width="9.109375" style="1" customWidth="1"/>
    <col min="11271" max="11271" width="8.44140625" style="1" customWidth="1"/>
    <col min="11272" max="11274" width="9.109375" style="1" customWidth="1"/>
    <col min="11275" max="11275" width="8.44140625" style="1" customWidth="1"/>
    <col min="11276" max="11278" width="9.109375" style="1" customWidth="1"/>
    <col min="11279" max="11279" width="0" style="1" hidden="1" customWidth="1"/>
    <col min="11280" max="11280" width="8.44140625" style="1" customWidth="1"/>
    <col min="11281" max="11283" width="9.109375" style="1" customWidth="1"/>
    <col min="11284" max="11284" width="8.5546875" style="1" customWidth="1"/>
    <col min="11285" max="11285" width="11.6640625" style="1" customWidth="1"/>
    <col min="11286" max="11520" width="9.109375" style="1"/>
    <col min="11521" max="11521" width="26.88671875" style="1" customWidth="1"/>
    <col min="11522" max="11522" width="10.44140625" style="1" customWidth="1"/>
    <col min="11523" max="11523" width="8.88671875" style="1" customWidth="1"/>
    <col min="11524" max="11526" width="9.109375" style="1" customWidth="1"/>
    <col min="11527" max="11527" width="8.44140625" style="1" customWidth="1"/>
    <col min="11528" max="11530" width="9.109375" style="1" customWidth="1"/>
    <col min="11531" max="11531" width="8.44140625" style="1" customWidth="1"/>
    <col min="11532" max="11534" width="9.109375" style="1" customWidth="1"/>
    <col min="11535" max="11535" width="0" style="1" hidden="1" customWidth="1"/>
    <col min="11536" max="11536" width="8.44140625" style="1" customWidth="1"/>
    <col min="11537" max="11539" width="9.109375" style="1" customWidth="1"/>
    <col min="11540" max="11540" width="8.5546875" style="1" customWidth="1"/>
    <col min="11541" max="11541" width="11.6640625" style="1" customWidth="1"/>
    <col min="11542" max="11776" width="9.109375" style="1"/>
    <col min="11777" max="11777" width="26.88671875" style="1" customWidth="1"/>
    <col min="11778" max="11778" width="10.44140625" style="1" customWidth="1"/>
    <col min="11779" max="11779" width="8.88671875" style="1" customWidth="1"/>
    <col min="11780" max="11782" width="9.109375" style="1" customWidth="1"/>
    <col min="11783" max="11783" width="8.44140625" style="1" customWidth="1"/>
    <col min="11784" max="11786" width="9.109375" style="1" customWidth="1"/>
    <col min="11787" max="11787" width="8.44140625" style="1" customWidth="1"/>
    <col min="11788" max="11790" width="9.109375" style="1" customWidth="1"/>
    <col min="11791" max="11791" width="0" style="1" hidden="1" customWidth="1"/>
    <col min="11792" max="11792" width="8.44140625" style="1" customWidth="1"/>
    <col min="11793" max="11795" width="9.109375" style="1" customWidth="1"/>
    <col min="11796" max="11796" width="8.5546875" style="1" customWidth="1"/>
    <col min="11797" max="11797" width="11.6640625" style="1" customWidth="1"/>
    <col min="11798" max="12032" width="9.109375" style="1"/>
    <col min="12033" max="12033" width="26.88671875" style="1" customWidth="1"/>
    <col min="12034" max="12034" width="10.44140625" style="1" customWidth="1"/>
    <col min="12035" max="12035" width="8.88671875" style="1" customWidth="1"/>
    <col min="12036" max="12038" width="9.109375" style="1" customWidth="1"/>
    <col min="12039" max="12039" width="8.44140625" style="1" customWidth="1"/>
    <col min="12040" max="12042" width="9.109375" style="1" customWidth="1"/>
    <col min="12043" max="12043" width="8.44140625" style="1" customWidth="1"/>
    <col min="12044" max="12046" width="9.109375" style="1" customWidth="1"/>
    <col min="12047" max="12047" width="0" style="1" hidden="1" customWidth="1"/>
    <col min="12048" max="12048" width="8.44140625" style="1" customWidth="1"/>
    <col min="12049" max="12051" width="9.109375" style="1" customWidth="1"/>
    <col min="12052" max="12052" width="8.5546875" style="1" customWidth="1"/>
    <col min="12053" max="12053" width="11.6640625" style="1" customWidth="1"/>
    <col min="12054" max="12288" width="9.109375" style="1"/>
    <col min="12289" max="12289" width="26.88671875" style="1" customWidth="1"/>
    <col min="12290" max="12290" width="10.44140625" style="1" customWidth="1"/>
    <col min="12291" max="12291" width="8.88671875" style="1" customWidth="1"/>
    <col min="12292" max="12294" width="9.109375" style="1" customWidth="1"/>
    <col min="12295" max="12295" width="8.44140625" style="1" customWidth="1"/>
    <col min="12296" max="12298" width="9.109375" style="1" customWidth="1"/>
    <col min="12299" max="12299" width="8.44140625" style="1" customWidth="1"/>
    <col min="12300" max="12302" width="9.109375" style="1" customWidth="1"/>
    <col min="12303" max="12303" width="0" style="1" hidden="1" customWidth="1"/>
    <col min="12304" max="12304" width="8.44140625" style="1" customWidth="1"/>
    <col min="12305" max="12307" width="9.109375" style="1" customWidth="1"/>
    <col min="12308" max="12308" width="8.5546875" style="1" customWidth="1"/>
    <col min="12309" max="12309" width="11.6640625" style="1" customWidth="1"/>
    <col min="12310" max="12544" width="9.109375" style="1"/>
    <col min="12545" max="12545" width="26.88671875" style="1" customWidth="1"/>
    <col min="12546" max="12546" width="10.44140625" style="1" customWidth="1"/>
    <col min="12547" max="12547" width="8.88671875" style="1" customWidth="1"/>
    <col min="12548" max="12550" width="9.109375" style="1" customWidth="1"/>
    <col min="12551" max="12551" width="8.44140625" style="1" customWidth="1"/>
    <col min="12552" max="12554" width="9.109375" style="1" customWidth="1"/>
    <col min="12555" max="12555" width="8.44140625" style="1" customWidth="1"/>
    <col min="12556" max="12558" width="9.109375" style="1" customWidth="1"/>
    <col min="12559" max="12559" width="0" style="1" hidden="1" customWidth="1"/>
    <col min="12560" max="12560" width="8.44140625" style="1" customWidth="1"/>
    <col min="12561" max="12563" width="9.109375" style="1" customWidth="1"/>
    <col min="12564" max="12564" width="8.5546875" style="1" customWidth="1"/>
    <col min="12565" max="12565" width="11.6640625" style="1" customWidth="1"/>
    <col min="12566" max="12800" width="9.109375" style="1"/>
    <col min="12801" max="12801" width="26.88671875" style="1" customWidth="1"/>
    <col min="12802" max="12802" width="10.44140625" style="1" customWidth="1"/>
    <col min="12803" max="12803" width="8.88671875" style="1" customWidth="1"/>
    <col min="12804" max="12806" width="9.109375" style="1" customWidth="1"/>
    <col min="12807" max="12807" width="8.44140625" style="1" customWidth="1"/>
    <col min="12808" max="12810" width="9.109375" style="1" customWidth="1"/>
    <col min="12811" max="12811" width="8.44140625" style="1" customWidth="1"/>
    <col min="12812" max="12814" width="9.109375" style="1" customWidth="1"/>
    <col min="12815" max="12815" width="0" style="1" hidden="1" customWidth="1"/>
    <col min="12816" max="12816" width="8.44140625" style="1" customWidth="1"/>
    <col min="12817" max="12819" width="9.109375" style="1" customWidth="1"/>
    <col min="12820" max="12820" width="8.5546875" style="1" customWidth="1"/>
    <col min="12821" max="12821" width="11.6640625" style="1" customWidth="1"/>
    <col min="12822" max="13056" width="9.109375" style="1"/>
    <col min="13057" max="13057" width="26.88671875" style="1" customWidth="1"/>
    <col min="13058" max="13058" width="10.44140625" style="1" customWidth="1"/>
    <col min="13059" max="13059" width="8.88671875" style="1" customWidth="1"/>
    <col min="13060" max="13062" width="9.109375" style="1" customWidth="1"/>
    <col min="13063" max="13063" width="8.44140625" style="1" customWidth="1"/>
    <col min="13064" max="13066" width="9.109375" style="1" customWidth="1"/>
    <col min="13067" max="13067" width="8.44140625" style="1" customWidth="1"/>
    <col min="13068" max="13070" width="9.109375" style="1" customWidth="1"/>
    <col min="13071" max="13071" width="0" style="1" hidden="1" customWidth="1"/>
    <col min="13072" max="13072" width="8.44140625" style="1" customWidth="1"/>
    <col min="13073" max="13075" width="9.109375" style="1" customWidth="1"/>
    <col min="13076" max="13076" width="8.5546875" style="1" customWidth="1"/>
    <col min="13077" max="13077" width="11.6640625" style="1" customWidth="1"/>
    <col min="13078" max="13312" width="9.109375" style="1"/>
    <col min="13313" max="13313" width="26.88671875" style="1" customWidth="1"/>
    <col min="13314" max="13314" width="10.44140625" style="1" customWidth="1"/>
    <col min="13315" max="13315" width="8.88671875" style="1" customWidth="1"/>
    <col min="13316" max="13318" width="9.109375" style="1" customWidth="1"/>
    <col min="13319" max="13319" width="8.44140625" style="1" customWidth="1"/>
    <col min="13320" max="13322" width="9.109375" style="1" customWidth="1"/>
    <col min="13323" max="13323" width="8.44140625" style="1" customWidth="1"/>
    <col min="13324" max="13326" width="9.109375" style="1" customWidth="1"/>
    <col min="13327" max="13327" width="0" style="1" hidden="1" customWidth="1"/>
    <col min="13328" max="13328" width="8.44140625" style="1" customWidth="1"/>
    <col min="13329" max="13331" width="9.109375" style="1" customWidth="1"/>
    <col min="13332" max="13332" width="8.5546875" style="1" customWidth="1"/>
    <col min="13333" max="13333" width="11.6640625" style="1" customWidth="1"/>
    <col min="13334" max="13568" width="9.109375" style="1"/>
    <col min="13569" max="13569" width="26.88671875" style="1" customWidth="1"/>
    <col min="13570" max="13570" width="10.44140625" style="1" customWidth="1"/>
    <col min="13571" max="13571" width="8.88671875" style="1" customWidth="1"/>
    <col min="13572" max="13574" width="9.109375" style="1" customWidth="1"/>
    <col min="13575" max="13575" width="8.44140625" style="1" customWidth="1"/>
    <col min="13576" max="13578" width="9.109375" style="1" customWidth="1"/>
    <col min="13579" max="13579" width="8.44140625" style="1" customWidth="1"/>
    <col min="13580" max="13582" width="9.109375" style="1" customWidth="1"/>
    <col min="13583" max="13583" width="0" style="1" hidden="1" customWidth="1"/>
    <col min="13584" max="13584" width="8.44140625" style="1" customWidth="1"/>
    <col min="13585" max="13587" width="9.109375" style="1" customWidth="1"/>
    <col min="13588" max="13588" width="8.5546875" style="1" customWidth="1"/>
    <col min="13589" max="13589" width="11.6640625" style="1" customWidth="1"/>
    <col min="13590" max="13824" width="9.109375" style="1"/>
    <col min="13825" max="13825" width="26.88671875" style="1" customWidth="1"/>
    <col min="13826" max="13826" width="10.44140625" style="1" customWidth="1"/>
    <col min="13827" max="13827" width="8.88671875" style="1" customWidth="1"/>
    <col min="13828" max="13830" width="9.109375" style="1" customWidth="1"/>
    <col min="13831" max="13831" width="8.44140625" style="1" customWidth="1"/>
    <col min="13832" max="13834" width="9.109375" style="1" customWidth="1"/>
    <col min="13835" max="13835" width="8.44140625" style="1" customWidth="1"/>
    <col min="13836" max="13838" width="9.109375" style="1" customWidth="1"/>
    <col min="13839" max="13839" width="0" style="1" hidden="1" customWidth="1"/>
    <col min="13840" max="13840" width="8.44140625" style="1" customWidth="1"/>
    <col min="13841" max="13843" width="9.109375" style="1" customWidth="1"/>
    <col min="13844" max="13844" width="8.5546875" style="1" customWidth="1"/>
    <col min="13845" max="13845" width="11.6640625" style="1" customWidth="1"/>
    <col min="13846" max="14080" width="9.109375" style="1"/>
    <col min="14081" max="14081" width="26.88671875" style="1" customWidth="1"/>
    <col min="14082" max="14082" width="10.44140625" style="1" customWidth="1"/>
    <col min="14083" max="14083" width="8.88671875" style="1" customWidth="1"/>
    <col min="14084" max="14086" width="9.109375" style="1" customWidth="1"/>
    <col min="14087" max="14087" width="8.44140625" style="1" customWidth="1"/>
    <col min="14088" max="14090" width="9.109375" style="1" customWidth="1"/>
    <col min="14091" max="14091" width="8.44140625" style="1" customWidth="1"/>
    <col min="14092" max="14094" width="9.109375" style="1" customWidth="1"/>
    <col min="14095" max="14095" width="0" style="1" hidden="1" customWidth="1"/>
    <col min="14096" max="14096" width="8.44140625" style="1" customWidth="1"/>
    <col min="14097" max="14099" width="9.109375" style="1" customWidth="1"/>
    <col min="14100" max="14100" width="8.5546875" style="1" customWidth="1"/>
    <col min="14101" max="14101" width="11.6640625" style="1" customWidth="1"/>
    <col min="14102" max="14336" width="9.109375" style="1"/>
    <col min="14337" max="14337" width="26.88671875" style="1" customWidth="1"/>
    <col min="14338" max="14338" width="10.44140625" style="1" customWidth="1"/>
    <col min="14339" max="14339" width="8.88671875" style="1" customWidth="1"/>
    <col min="14340" max="14342" width="9.109375" style="1" customWidth="1"/>
    <col min="14343" max="14343" width="8.44140625" style="1" customWidth="1"/>
    <col min="14344" max="14346" width="9.109375" style="1" customWidth="1"/>
    <col min="14347" max="14347" width="8.44140625" style="1" customWidth="1"/>
    <col min="14348" max="14350" width="9.109375" style="1" customWidth="1"/>
    <col min="14351" max="14351" width="0" style="1" hidden="1" customWidth="1"/>
    <col min="14352" max="14352" width="8.44140625" style="1" customWidth="1"/>
    <col min="14353" max="14355" width="9.109375" style="1" customWidth="1"/>
    <col min="14356" max="14356" width="8.5546875" style="1" customWidth="1"/>
    <col min="14357" max="14357" width="11.6640625" style="1" customWidth="1"/>
    <col min="14358" max="14592" width="9.109375" style="1"/>
    <col min="14593" max="14593" width="26.88671875" style="1" customWidth="1"/>
    <col min="14594" max="14594" width="10.44140625" style="1" customWidth="1"/>
    <col min="14595" max="14595" width="8.88671875" style="1" customWidth="1"/>
    <col min="14596" max="14598" width="9.109375" style="1" customWidth="1"/>
    <col min="14599" max="14599" width="8.44140625" style="1" customWidth="1"/>
    <col min="14600" max="14602" width="9.109375" style="1" customWidth="1"/>
    <col min="14603" max="14603" width="8.44140625" style="1" customWidth="1"/>
    <col min="14604" max="14606" width="9.109375" style="1" customWidth="1"/>
    <col min="14607" max="14607" width="0" style="1" hidden="1" customWidth="1"/>
    <col min="14608" max="14608" width="8.44140625" style="1" customWidth="1"/>
    <col min="14609" max="14611" width="9.109375" style="1" customWidth="1"/>
    <col min="14612" max="14612" width="8.5546875" style="1" customWidth="1"/>
    <col min="14613" max="14613" width="11.6640625" style="1" customWidth="1"/>
    <col min="14614" max="14848" width="9.109375" style="1"/>
    <col min="14849" max="14849" width="26.88671875" style="1" customWidth="1"/>
    <col min="14850" max="14850" width="10.44140625" style="1" customWidth="1"/>
    <col min="14851" max="14851" width="8.88671875" style="1" customWidth="1"/>
    <col min="14852" max="14854" width="9.109375" style="1" customWidth="1"/>
    <col min="14855" max="14855" width="8.44140625" style="1" customWidth="1"/>
    <col min="14856" max="14858" width="9.109375" style="1" customWidth="1"/>
    <col min="14859" max="14859" width="8.44140625" style="1" customWidth="1"/>
    <col min="14860" max="14862" width="9.109375" style="1" customWidth="1"/>
    <col min="14863" max="14863" width="0" style="1" hidden="1" customWidth="1"/>
    <col min="14864" max="14864" width="8.44140625" style="1" customWidth="1"/>
    <col min="14865" max="14867" width="9.109375" style="1" customWidth="1"/>
    <col min="14868" max="14868" width="8.5546875" style="1" customWidth="1"/>
    <col min="14869" max="14869" width="11.6640625" style="1" customWidth="1"/>
    <col min="14870" max="15104" width="9.109375" style="1"/>
    <col min="15105" max="15105" width="26.88671875" style="1" customWidth="1"/>
    <col min="15106" max="15106" width="10.44140625" style="1" customWidth="1"/>
    <col min="15107" max="15107" width="8.88671875" style="1" customWidth="1"/>
    <col min="15108" max="15110" width="9.109375" style="1" customWidth="1"/>
    <col min="15111" max="15111" width="8.44140625" style="1" customWidth="1"/>
    <col min="15112" max="15114" width="9.109375" style="1" customWidth="1"/>
    <col min="15115" max="15115" width="8.44140625" style="1" customWidth="1"/>
    <col min="15116" max="15118" width="9.109375" style="1" customWidth="1"/>
    <col min="15119" max="15119" width="0" style="1" hidden="1" customWidth="1"/>
    <col min="15120" max="15120" width="8.44140625" style="1" customWidth="1"/>
    <col min="15121" max="15123" width="9.109375" style="1" customWidth="1"/>
    <col min="15124" max="15124" width="8.5546875" style="1" customWidth="1"/>
    <col min="15125" max="15125" width="11.6640625" style="1" customWidth="1"/>
    <col min="15126" max="15360" width="9.109375" style="1"/>
    <col min="15361" max="15361" width="26.88671875" style="1" customWidth="1"/>
    <col min="15362" max="15362" width="10.44140625" style="1" customWidth="1"/>
    <col min="15363" max="15363" width="8.88671875" style="1" customWidth="1"/>
    <col min="15364" max="15366" width="9.109375" style="1" customWidth="1"/>
    <col min="15367" max="15367" width="8.44140625" style="1" customWidth="1"/>
    <col min="15368" max="15370" width="9.109375" style="1" customWidth="1"/>
    <col min="15371" max="15371" width="8.44140625" style="1" customWidth="1"/>
    <col min="15372" max="15374" width="9.109375" style="1" customWidth="1"/>
    <col min="15375" max="15375" width="0" style="1" hidden="1" customWidth="1"/>
    <col min="15376" max="15376" width="8.44140625" style="1" customWidth="1"/>
    <col min="15377" max="15379" width="9.109375" style="1" customWidth="1"/>
    <col min="15380" max="15380" width="8.5546875" style="1" customWidth="1"/>
    <col min="15381" max="15381" width="11.6640625" style="1" customWidth="1"/>
    <col min="15382" max="15616" width="9.109375" style="1"/>
    <col min="15617" max="15617" width="26.88671875" style="1" customWidth="1"/>
    <col min="15618" max="15618" width="10.44140625" style="1" customWidth="1"/>
    <col min="15619" max="15619" width="8.88671875" style="1" customWidth="1"/>
    <col min="15620" max="15622" width="9.109375" style="1" customWidth="1"/>
    <col min="15623" max="15623" width="8.44140625" style="1" customWidth="1"/>
    <col min="15624" max="15626" width="9.109375" style="1" customWidth="1"/>
    <col min="15627" max="15627" width="8.44140625" style="1" customWidth="1"/>
    <col min="15628" max="15630" width="9.109375" style="1" customWidth="1"/>
    <col min="15631" max="15631" width="0" style="1" hidden="1" customWidth="1"/>
    <col min="15632" max="15632" width="8.44140625" style="1" customWidth="1"/>
    <col min="15633" max="15635" width="9.109375" style="1" customWidth="1"/>
    <col min="15636" max="15636" width="8.5546875" style="1" customWidth="1"/>
    <col min="15637" max="15637" width="11.6640625" style="1" customWidth="1"/>
    <col min="15638" max="15872" width="9.109375" style="1"/>
    <col min="15873" max="15873" width="26.88671875" style="1" customWidth="1"/>
    <col min="15874" max="15874" width="10.44140625" style="1" customWidth="1"/>
    <col min="15875" max="15875" width="8.88671875" style="1" customWidth="1"/>
    <col min="15876" max="15878" width="9.109375" style="1" customWidth="1"/>
    <col min="15879" max="15879" width="8.44140625" style="1" customWidth="1"/>
    <col min="15880" max="15882" width="9.109375" style="1" customWidth="1"/>
    <col min="15883" max="15883" width="8.44140625" style="1" customWidth="1"/>
    <col min="15884" max="15886" width="9.109375" style="1" customWidth="1"/>
    <col min="15887" max="15887" width="0" style="1" hidden="1" customWidth="1"/>
    <col min="15888" max="15888" width="8.44140625" style="1" customWidth="1"/>
    <col min="15889" max="15891" width="9.109375" style="1" customWidth="1"/>
    <col min="15892" max="15892" width="8.5546875" style="1" customWidth="1"/>
    <col min="15893" max="15893" width="11.6640625" style="1" customWidth="1"/>
    <col min="15894" max="16128" width="9.109375" style="1"/>
    <col min="16129" max="16129" width="26.88671875" style="1" customWidth="1"/>
    <col min="16130" max="16130" width="10.44140625" style="1" customWidth="1"/>
    <col min="16131" max="16131" width="8.88671875" style="1" customWidth="1"/>
    <col min="16132" max="16134" width="9.109375" style="1" customWidth="1"/>
    <col min="16135" max="16135" width="8.44140625" style="1" customWidth="1"/>
    <col min="16136" max="16138" width="9.109375" style="1" customWidth="1"/>
    <col min="16139" max="16139" width="8.44140625" style="1" customWidth="1"/>
    <col min="16140" max="16142" width="9.109375" style="1" customWidth="1"/>
    <col min="16143" max="16143" width="0" style="1" hidden="1" customWidth="1"/>
    <col min="16144" max="16144" width="8.44140625" style="1" customWidth="1"/>
    <col min="16145" max="16147" width="9.109375" style="1" customWidth="1"/>
    <col min="16148" max="16148" width="8.5546875" style="1" customWidth="1"/>
    <col min="16149" max="16149" width="11.6640625" style="1" customWidth="1"/>
    <col min="16150" max="16384" width="9.109375" style="1"/>
  </cols>
  <sheetData>
    <row r="1" spans="1:21">
      <c r="P1" s="43" t="s">
        <v>0</v>
      </c>
      <c r="Q1" s="43"/>
      <c r="R1" s="43"/>
      <c r="S1" s="43"/>
      <c r="T1" s="43"/>
    </row>
    <row r="2" spans="1:21">
      <c r="P2" s="44" t="s">
        <v>1</v>
      </c>
      <c r="Q2" s="44"/>
      <c r="R2" s="44"/>
      <c r="S2" s="44"/>
      <c r="T2" s="44"/>
    </row>
    <row r="3" spans="1:21">
      <c r="P3" s="2"/>
      <c r="Q3" s="3"/>
      <c r="R3" s="3"/>
      <c r="S3" s="3"/>
      <c r="T3" s="3"/>
    </row>
    <row r="4" spans="1:21">
      <c r="A4" s="45" t="s">
        <v>2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"/>
    </row>
    <row r="5" spans="1:21">
      <c r="A5" s="45" t="s">
        <v>53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"/>
    </row>
    <row r="6" spans="1:2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4"/>
    </row>
    <row r="7" spans="1:21">
      <c r="A7" s="46" t="s">
        <v>3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"/>
    </row>
    <row r="8" spans="1:21">
      <c r="A8" s="41" t="s">
        <v>4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"/>
    </row>
    <row r="9" spans="1:21">
      <c r="A9" s="4"/>
      <c r="B9" s="4"/>
      <c r="C9" s="6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>
      <c r="A10" s="42" t="s">
        <v>5</v>
      </c>
      <c r="B10" s="42" t="s">
        <v>6</v>
      </c>
      <c r="C10" s="42" t="s">
        <v>7</v>
      </c>
      <c r="D10" s="42" t="s">
        <v>8</v>
      </c>
      <c r="E10" s="42"/>
      <c r="F10" s="42"/>
      <c r="G10" s="42" t="s">
        <v>9</v>
      </c>
      <c r="H10" s="42" t="s">
        <v>10</v>
      </c>
      <c r="I10" s="42"/>
      <c r="J10" s="42"/>
      <c r="K10" s="42" t="s">
        <v>11</v>
      </c>
      <c r="L10" s="42" t="s">
        <v>12</v>
      </c>
      <c r="M10" s="42"/>
      <c r="N10" s="42"/>
      <c r="O10" s="26"/>
      <c r="P10" s="42" t="s">
        <v>13</v>
      </c>
      <c r="Q10" s="42" t="s">
        <v>14</v>
      </c>
      <c r="R10" s="42"/>
      <c r="S10" s="42"/>
      <c r="T10" s="42" t="s">
        <v>15</v>
      </c>
      <c r="U10" s="4"/>
    </row>
    <row r="11" spans="1:21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26"/>
      <c r="P11" s="42"/>
      <c r="Q11" s="42"/>
      <c r="R11" s="42"/>
      <c r="S11" s="42"/>
      <c r="T11" s="42"/>
      <c r="U11" s="4"/>
    </row>
    <row r="12" spans="1:21">
      <c r="A12" s="42"/>
      <c r="B12" s="42"/>
      <c r="C12" s="42"/>
      <c r="D12" s="8" t="s">
        <v>16</v>
      </c>
      <c r="E12" s="8" t="s">
        <v>17</v>
      </c>
      <c r="F12" s="8" t="s">
        <v>18</v>
      </c>
      <c r="G12" s="42"/>
      <c r="H12" s="8" t="s">
        <v>19</v>
      </c>
      <c r="I12" s="8" t="s">
        <v>20</v>
      </c>
      <c r="J12" s="8" t="s">
        <v>21</v>
      </c>
      <c r="K12" s="42"/>
      <c r="L12" s="8" t="s">
        <v>22</v>
      </c>
      <c r="M12" s="8" t="s">
        <v>23</v>
      </c>
      <c r="N12" s="8" t="s">
        <v>24</v>
      </c>
      <c r="O12" s="8"/>
      <c r="P12" s="42"/>
      <c r="Q12" s="8" t="s">
        <v>25</v>
      </c>
      <c r="R12" s="8" t="s">
        <v>26</v>
      </c>
      <c r="S12" s="8" t="s">
        <v>27</v>
      </c>
      <c r="T12" s="42"/>
      <c r="U12" s="4"/>
    </row>
    <row r="13" spans="1:21">
      <c r="A13" s="9" t="s">
        <v>28</v>
      </c>
      <c r="B13" s="9">
        <v>2</v>
      </c>
      <c r="C13" s="9">
        <v>3</v>
      </c>
      <c r="D13" s="9">
        <v>4</v>
      </c>
      <c r="E13" s="9">
        <v>5</v>
      </c>
      <c r="F13" s="9">
        <v>6</v>
      </c>
      <c r="G13" s="9">
        <v>7</v>
      </c>
      <c r="H13" s="9">
        <v>8</v>
      </c>
      <c r="I13" s="9">
        <v>9</v>
      </c>
      <c r="J13" s="9">
        <v>10</v>
      </c>
      <c r="K13" s="9">
        <v>11</v>
      </c>
      <c r="L13" s="9">
        <v>12</v>
      </c>
      <c r="M13" s="9">
        <v>13</v>
      </c>
      <c r="N13" s="9">
        <v>14</v>
      </c>
      <c r="O13" s="9"/>
      <c r="P13" s="9">
        <v>15</v>
      </c>
      <c r="Q13" s="10">
        <v>16</v>
      </c>
      <c r="R13" s="9">
        <v>17</v>
      </c>
      <c r="S13" s="9">
        <v>18</v>
      </c>
      <c r="T13" s="9">
        <v>19</v>
      </c>
      <c r="U13" s="4"/>
    </row>
    <row r="14" spans="1:21" ht="26.4">
      <c r="A14" s="11" t="s">
        <v>29</v>
      </c>
      <c r="B14" s="12"/>
      <c r="C14" s="12">
        <f>C16+C17</f>
        <v>55111.079999999994</v>
      </c>
      <c r="D14" s="13">
        <f>D16+D17</f>
        <v>55111.079999999994</v>
      </c>
      <c r="E14" s="13">
        <f t="shared" ref="E14:T14" si="0">E16+E17</f>
        <v>55323.039999999994</v>
      </c>
      <c r="F14" s="13">
        <f t="shared" si="0"/>
        <v>55582.097199999997</v>
      </c>
      <c r="G14" s="13">
        <f t="shared" si="0"/>
        <v>55111.079999999994</v>
      </c>
      <c r="H14" s="13">
        <f t="shared" si="0"/>
        <v>57181.957379999993</v>
      </c>
      <c r="I14" s="13">
        <f t="shared" si="0"/>
        <v>57611.895549999994</v>
      </c>
      <c r="J14" s="13">
        <f t="shared" si="0"/>
        <v>57806.862589999997</v>
      </c>
      <c r="K14" s="13">
        <f t="shared" si="0"/>
        <v>57181.957379999993</v>
      </c>
      <c r="L14" s="13">
        <f t="shared" si="0"/>
        <v>58016.842589999993</v>
      </c>
      <c r="M14" s="13">
        <f t="shared" si="0"/>
        <v>58529.242589999994</v>
      </c>
      <c r="N14" s="13">
        <f t="shared" si="0"/>
        <v>58798.042589999997</v>
      </c>
      <c r="O14" s="13">
        <f t="shared" si="0"/>
        <v>59016.445909999995</v>
      </c>
      <c r="P14" s="13">
        <f t="shared" si="0"/>
        <v>58016.842589999993</v>
      </c>
      <c r="Q14" s="13">
        <f t="shared" si="0"/>
        <v>59016.445909999995</v>
      </c>
      <c r="R14" s="13">
        <f t="shared" si="0"/>
        <v>59353.175909999998</v>
      </c>
      <c r="S14" s="13">
        <f t="shared" si="0"/>
        <v>59630.705909999997</v>
      </c>
      <c r="T14" s="13">
        <f t="shared" si="0"/>
        <v>59016.445909999995</v>
      </c>
      <c r="U14" s="4"/>
    </row>
    <row r="15" spans="1:21">
      <c r="A15" s="15" t="s">
        <v>30</v>
      </c>
      <c r="B15" s="12"/>
      <c r="C15" s="13"/>
      <c r="D15" s="13"/>
      <c r="E15" s="14"/>
      <c r="F15" s="12"/>
      <c r="G15" s="13"/>
      <c r="H15" s="14"/>
      <c r="I15" s="12"/>
      <c r="J15" s="12"/>
      <c r="K15" s="12"/>
      <c r="L15" s="12"/>
      <c r="M15" s="12"/>
      <c r="N15" s="12"/>
      <c r="O15" s="12"/>
      <c r="P15" s="12"/>
      <c r="Q15" s="12"/>
      <c r="R15" s="14"/>
      <c r="S15" s="12"/>
      <c r="T15" s="12"/>
      <c r="U15" s="4"/>
    </row>
    <row r="16" spans="1:21">
      <c r="A16" s="15" t="s">
        <v>31</v>
      </c>
      <c r="B16" s="16"/>
      <c r="C16" s="16">
        <v>55110.13</v>
      </c>
      <c r="D16" s="16">
        <v>55110.13</v>
      </c>
      <c r="E16" s="16">
        <f>D31</f>
        <v>55322.09</v>
      </c>
      <c r="F16" s="16">
        <f t="shared" ref="F16:S17" si="1">E31</f>
        <v>55581.147199999999</v>
      </c>
      <c r="G16" s="16">
        <f>D16</f>
        <v>55110.13</v>
      </c>
      <c r="H16" s="16">
        <f t="shared" si="1"/>
        <v>57181.007379999995</v>
      </c>
      <c r="I16" s="16">
        <f t="shared" si="1"/>
        <v>57610.945549999997</v>
      </c>
      <c r="J16" s="16">
        <f t="shared" si="1"/>
        <v>57805.91259</v>
      </c>
      <c r="K16" s="16">
        <f>H16</f>
        <v>57181.007379999995</v>
      </c>
      <c r="L16" s="16">
        <f t="shared" si="1"/>
        <v>58015.892589999996</v>
      </c>
      <c r="M16" s="16">
        <f t="shared" si="1"/>
        <v>58528.292589999997</v>
      </c>
      <c r="N16" s="16">
        <f t="shared" si="1"/>
        <v>58797.09259</v>
      </c>
      <c r="O16" s="16">
        <f t="shared" si="1"/>
        <v>59015.495909999998</v>
      </c>
      <c r="P16" s="16">
        <f>L16</f>
        <v>58015.892589999996</v>
      </c>
      <c r="Q16" s="16">
        <f t="shared" si="1"/>
        <v>59015.495909999998</v>
      </c>
      <c r="R16" s="16">
        <f t="shared" si="1"/>
        <v>59352.225910000001</v>
      </c>
      <c r="S16" s="16">
        <f t="shared" si="1"/>
        <v>59629.75591</v>
      </c>
      <c r="T16" s="16">
        <f>Q16</f>
        <v>59015.495909999998</v>
      </c>
      <c r="U16" s="4"/>
    </row>
    <row r="17" spans="1:21">
      <c r="A17" s="15" t="s">
        <v>32</v>
      </c>
      <c r="B17" s="16"/>
      <c r="C17" s="16">
        <v>0.95</v>
      </c>
      <c r="D17" s="16">
        <v>0.95</v>
      </c>
      <c r="E17" s="16">
        <f>D32</f>
        <v>0.95</v>
      </c>
      <c r="F17" s="16">
        <f t="shared" si="1"/>
        <v>0.95</v>
      </c>
      <c r="G17" s="16">
        <f>D17</f>
        <v>0.95</v>
      </c>
      <c r="H17" s="16">
        <f t="shared" si="1"/>
        <v>0.95</v>
      </c>
      <c r="I17" s="16">
        <f t="shared" si="1"/>
        <v>0.95</v>
      </c>
      <c r="J17" s="16">
        <f t="shared" si="1"/>
        <v>0.95</v>
      </c>
      <c r="K17" s="16">
        <f>H17</f>
        <v>0.95</v>
      </c>
      <c r="L17" s="16">
        <f t="shared" si="1"/>
        <v>0.95</v>
      </c>
      <c r="M17" s="16">
        <f t="shared" si="1"/>
        <v>0.95</v>
      </c>
      <c r="N17" s="16">
        <f t="shared" si="1"/>
        <v>0.95</v>
      </c>
      <c r="O17" s="16">
        <f t="shared" si="1"/>
        <v>0.95</v>
      </c>
      <c r="P17" s="16">
        <f>L17</f>
        <v>0.95</v>
      </c>
      <c r="Q17" s="16">
        <f t="shared" si="1"/>
        <v>0.95</v>
      </c>
      <c r="R17" s="16">
        <f t="shared" si="1"/>
        <v>0.95</v>
      </c>
      <c r="S17" s="16">
        <f t="shared" si="1"/>
        <v>0.95</v>
      </c>
      <c r="T17" s="16">
        <f>Q17</f>
        <v>0.95</v>
      </c>
      <c r="U17" s="4"/>
    </row>
    <row r="18" spans="1:21" ht="39.6">
      <c r="A18" s="11" t="s">
        <v>33</v>
      </c>
      <c r="B18" s="12">
        <f>B20+B21+B22</f>
        <v>4658.6000000000004</v>
      </c>
      <c r="C18" s="12">
        <f>G18+K18+P18+T18</f>
        <v>4886.9259099999999</v>
      </c>
      <c r="D18" s="12">
        <f>D20+D21</f>
        <v>211.96</v>
      </c>
      <c r="E18" s="12">
        <f>E20+E21</f>
        <v>259.05720000000002</v>
      </c>
      <c r="F18" s="12">
        <f>F20+F21</f>
        <v>1599.8601799999999</v>
      </c>
      <c r="G18" s="13">
        <f>D18+E18+F18</f>
        <v>2070.8773799999999</v>
      </c>
      <c r="H18" s="12">
        <f>H20+H21</f>
        <v>429.93817000000001</v>
      </c>
      <c r="I18" s="12">
        <f>I20+I21</f>
        <v>194.96704</v>
      </c>
      <c r="J18" s="12">
        <f>J20+J21</f>
        <v>209.98</v>
      </c>
      <c r="K18" s="12">
        <f t="shared" ref="K18:K27" si="2">H18+I18+J18</f>
        <v>834.88521000000003</v>
      </c>
      <c r="L18" s="12">
        <f>L20+L21</f>
        <v>512.4</v>
      </c>
      <c r="M18" s="12">
        <f>M20+M21</f>
        <v>268.8</v>
      </c>
      <c r="N18" s="12">
        <f>N20+N21</f>
        <v>218.40332000000001</v>
      </c>
      <c r="O18" s="12"/>
      <c r="P18" s="12">
        <f t="shared" ref="P18:P27" si="3">L18+M18+N18</f>
        <v>999.60332000000005</v>
      </c>
      <c r="Q18" s="12">
        <f>Q20+Q21</f>
        <v>336.72999999999996</v>
      </c>
      <c r="R18" s="12">
        <f>R20+R21</f>
        <v>277.52999999999997</v>
      </c>
      <c r="S18" s="12">
        <f>S20+S21</f>
        <v>367.3</v>
      </c>
      <c r="T18" s="12">
        <f t="shared" ref="T18:T27" si="4">Q18+R18+S18</f>
        <v>981.56</v>
      </c>
      <c r="U18" s="40">
        <f>G18+K18+P18</f>
        <v>3905.36591</v>
      </c>
    </row>
    <row r="19" spans="1:21">
      <c r="A19" s="15" t="s">
        <v>30</v>
      </c>
      <c r="B19" s="12"/>
      <c r="C19" s="12"/>
      <c r="D19" s="17"/>
      <c r="E19" s="17"/>
      <c r="F19" s="17"/>
      <c r="G19" s="13"/>
      <c r="H19" s="16"/>
      <c r="I19" s="16"/>
      <c r="J19" s="16"/>
      <c r="K19" s="12"/>
      <c r="L19" s="16"/>
      <c r="M19" s="16"/>
      <c r="N19" s="16"/>
      <c r="O19" s="16"/>
      <c r="P19" s="12"/>
      <c r="Q19" s="16"/>
      <c r="R19" s="16"/>
      <c r="S19" s="16"/>
      <c r="T19" s="12"/>
      <c r="U19" s="4"/>
    </row>
    <row r="20" spans="1:21" ht="26.4">
      <c r="A20" s="18" t="s">
        <v>34</v>
      </c>
      <c r="B20" s="17">
        <v>4658.6000000000004</v>
      </c>
      <c r="C20" s="12">
        <f t="shared" ref="C20:C27" si="5">G20+K20+P20+T20</f>
        <v>4886.9259099999999</v>
      </c>
      <c r="D20" s="17">
        <v>211.96</v>
      </c>
      <c r="E20" s="17">
        <v>259.05720000000002</v>
      </c>
      <c r="F20" s="17">
        <v>1599.8601799999999</v>
      </c>
      <c r="G20" s="13">
        <f>D20+E20+F20</f>
        <v>2070.8773799999999</v>
      </c>
      <c r="H20" s="17">
        <v>429.93817000000001</v>
      </c>
      <c r="I20" s="17">
        <v>194.96704</v>
      </c>
      <c r="J20" s="17">
        <v>209.98</v>
      </c>
      <c r="K20" s="12">
        <f t="shared" si="2"/>
        <v>834.88521000000003</v>
      </c>
      <c r="L20" s="17">
        <v>512.4</v>
      </c>
      <c r="M20" s="17">
        <v>268.8</v>
      </c>
      <c r="N20" s="17">
        <v>218.40332000000001</v>
      </c>
      <c r="O20" s="19"/>
      <c r="P20" s="12">
        <f>L20+M20+N20</f>
        <v>999.60332000000005</v>
      </c>
      <c r="Q20" s="17">
        <f>277.53+59.2</f>
        <v>336.72999999999996</v>
      </c>
      <c r="R20" s="17">
        <v>277.52999999999997</v>
      </c>
      <c r="S20" s="17">
        <f>133.6+163.9+67.6-234.9+237.1</f>
        <v>367.3</v>
      </c>
      <c r="T20" s="12">
        <f>Q20+R20+S20</f>
        <v>981.56</v>
      </c>
      <c r="U20" s="4"/>
    </row>
    <row r="21" spans="1:21" ht="26.4">
      <c r="A21" s="18" t="s">
        <v>35</v>
      </c>
      <c r="B21" s="17"/>
      <c r="C21" s="12">
        <f t="shared" si="5"/>
        <v>0</v>
      </c>
      <c r="D21" s="17"/>
      <c r="E21" s="17"/>
      <c r="F21" s="17"/>
      <c r="G21" s="13">
        <f t="shared" ref="G21:G27" si="6">D21+E21+F21</f>
        <v>0</v>
      </c>
      <c r="H21" s="17"/>
      <c r="I21" s="17"/>
      <c r="J21" s="17"/>
      <c r="K21" s="12">
        <f t="shared" si="2"/>
        <v>0</v>
      </c>
      <c r="L21" s="17"/>
      <c r="M21" s="17"/>
      <c r="N21" s="17"/>
      <c r="O21" s="19"/>
      <c r="P21" s="12">
        <f t="shared" si="3"/>
        <v>0</v>
      </c>
      <c r="Q21" s="17"/>
      <c r="R21" s="17"/>
      <c r="S21" s="17"/>
      <c r="T21" s="12">
        <f t="shared" si="4"/>
        <v>0</v>
      </c>
      <c r="U21" s="4"/>
    </row>
    <row r="22" spans="1:21" ht="39.6">
      <c r="A22" s="20" t="s">
        <v>36</v>
      </c>
      <c r="B22" s="17">
        <v>0</v>
      </c>
      <c r="C22" s="12">
        <f t="shared" si="5"/>
        <v>0</v>
      </c>
      <c r="D22" s="21">
        <v>0</v>
      </c>
      <c r="E22" s="21">
        <v>0</v>
      </c>
      <c r="F22" s="21">
        <v>0</v>
      </c>
      <c r="G22" s="13">
        <f t="shared" si="6"/>
        <v>0</v>
      </c>
      <c r="H22" s="17">
        <v>0</v>
      </c>
      <c r="I22" s="17">
        <v>0</v>
      </c>
      <c r="J22" s="17">
        <v>0</v>
      </c>
      <c r="K22" s="12">
        <f t="shared" si="2"/>
        <v>0</v>
      </c>
      <c r="L22" s="17">
        <v>0</v>
      </c>
      <c r="M22" s="17">
        <v>0</v>
      </c>
      <c r="N22" s="17">
        <v>0</v>
      </c>
      <c r="O22" s="19"/>
      <c r="P22" s="12">
        <f t="shared" si="3"/>
        <v>0</v>
      </c>
      <c r="Q22" s="17">
        <v>0</v>
      </c>
      <c r="R22" s="17">
        <v>0</v>
      </c>
      <c r="S22" s="17">
        <v>0</v>
      </c>
      <c r="T22" s="12">
        <f t="shared" si="4"/>
        <v>0</v>
      </c>
      <c r="U22" s="4"/>
    </row>
    <row r="23" spans="1:21" ht="26.4">
      <c r="A23" s="22" t="s">
        <v>37</v>
      </c>
      <c r="B23" s="13">
        <f>B25+B26+B27</f>
        <v>0</v>
      </c>
      <c r="C23" s="12">
        <f t="shared" si="5"/>
        <v>0</v>
      </c>
      <c r="D23" s="13">
        <f>D25+D26+D27</f>
        <v>0</v>
      </c>
      <c r="E23" s="13">
        <f>E25+E26+E27</f>
        <v>0</v>
      </c>
      <c r="F23" s="13">
        <f>F25+F26+F27</f>
        <v>0</v>
      </c>
      <c r="G23" s="13">
        <f t="shared" si="6"/>
        <v>0</v>
      </c>
      <c r="H23" s="13">
        <f>H25+H26+H27</f>
        <v>0</v>
      </c>
      <c r="I23" s="13">
        <f>I25+I26+I27</f>
        <v>0</v>
      </c>
      <c r="J23" s="13">
        <f>J25+J26+J27</f>
        <v>0</v>
      </c>
      <c r="K23" s="12">
        <f t="shared" si="2"/>
        <v>0</v>
      </c>
      <c r="L23" s="13">
        <f>L25+L26+L27</f>
        <v>0</v>
      </c>
      <c r="M23" s="13">
        <f>M25+M26+M27</f>
        <v>0</v>
      </c>
      <c r="N23" s="13">
        <f>N25+N26+N27</f>
        <v>0</v>
      </c>
      <c r="O23" s="23"/>
      <c r="P23" s="12">
        <f t="shared" si="3"/>
        <v>0</v>
      </c>
      <c r="Q23" s="13">
        <f>Q25+Q26+Q27</f>
        <v>0</v>
      </c>
      <c r="R23" s="13">
        <f>R25+R26+R27</f>
        <v>0</v>
      </c>
      <c r="S23" s="13">
        <f>S25+S26+S27</f>
        <v>0</v>
      </c>
      <c r="T23" s="12">
        <f t="shared" si="4"/>
        <v>0</v>
      </c>
      <c r="U23" s="4"/>
    </row>
    <row r="24" spans="1:21">
      <c r="A24" s="15" t="s">
        <v>30</v>
      </c>
      <c r="B24" s="17"/>
      <c r="C24" s="12"/>
      <c r="D24" s="17"/>
      <c r="E24" s="17"/>
      <c r="F24" s="17"/>
      <c r="G24" s="13"/>
      <c r="H24" s="17"/>
      <c r="I24" s="17"/>
      <c r="J24" s="17"/>
      <c r="K24" s="12"/>
      <c r="L24" s="17"/>
      <c r="M24" s="24"/>
      <c r="N24" s="24"/>
      <c r="O24" s="19"/>
      <c r="P24" s="12"/>
      <c r="Q24" s="17"/>
      <c r="R24" s="17"/>
      <c r="S24" s="17"/>
      <c r="T24" s="12"/>
      <c r="U24" s="4"/>
    </row>
    <row r="25" spans="1:21" ht="26.4">
      <c r="A25" s="15" t="s">
        <v>38</v>
      </c>
      <c r="B25" s="17"/>
      <c r="C25" s="12">
        <f t="shared" si="5"/>
        <v>0</v>
      </c>
      <c r="D25" s="17"/>
      <c r="E25" s="17"/>
      <c r="F25" s="17"/>
      <c r="G25" s="13">
        <f t="shared" si="6"/>
        <v>0</v>
      </c>
      <c r="H25" s="17"/>
      <c r="I25" s="17"/>
      <c r="J25" s="17"/>
      <c r="K25" s="12">
        <f t="shared" si="2"/>
        <v>0</v>
      </c>
      <c r="L25" s="17"/>
      <c r="M25" s="17"/>
      <c r="N25" s="17"/>
      <c r="O25" s="17">
        <v>35185.5</v>
      </c>
      <c r="P25" s="12">
        <f>L25+M25+N25</f>
        <v>0</v>
      </c>
      <c r="Q25" s="17"/>
      <c r="R25" s="17"/>
      <c r="S25" s="17"/>
      <c r="T25" s="12">
        <f t="shared" si="4"/>
        <v>0</v>
      </c>
      <c r="U25" s="4"/>
    </row>
    <row r="26" spans="1:21" ht="26.4">
      <c r="A26" s="15" t="s">
        <v>39</v>
      </c>
      <c r="B26" s="17"/>
      <c r="C26" s="12">
        <f t="shared" si="5"/>
        <v>0</v>
      </c>
      <c r="D26" s="17"/>
      <c r="E26" s="17"/>
      <c r="F26" s="17"/>
      <c r="G26" s="13">
        <f t="shared" si="6"/>
        <v>0</v>
      </c>
      <c r="H26" s="17"/>
      <c r="I26" s="17"/>
      <c r="J26" s="17"/>
      <c r="K26" s="12">
        <f t="shared" si="2"/>
        <v>0</v>
      </c>
      <c r="L26" s="17"/>
      <c r="M26" s="17"/>
      <c r="N26" s="17"/>
      <c r="O26" s="17">
        <v>17230.8</v>
      </c>
      <c r="P26" s="12">
        <f t="shared" si="3"/>
        <v>0</v>
      </c>
      <c r="Q26" s="17"/>
      <c r="R26" s="17"/>
      <c r="S26" s="17"/>
      <c r="T26" s="12">
        <f t="shared" si="4"/>
        <v>0</v>
      </c>
      <c r="U26" s="4"/>
    </row>
    <row r="27" spans="1:21" ht="39.6">
      <c r="A27" s="15" t="s">
        <v>40</v>
      </c>
      <c r="B27" s="17">
        <v>0</v>
      </c>
      <c r="C27" s="12">
        <f t="shared" si="5"/>
        <v>0</v>
      </c>
      <c r="D27" s="17">
        <v>0</v>
      </c>
      <c r="E27" s="17">
        <v>0</v>
      </c>
      <c r="F27" s="17">
        <v>0</v>
      </c>
      <c r="G27" s="13">
        <f t="shared" si="6"/>
        <v>0</v>
      </c>
      <c r="H27" s="17">
        <v>0</v>
      </c>
      <c r="I27" s="17">
        <v>0</v>
      </c>
      <c r="J27" s="17">
        <v>0</v>
      </c>
      <c r="K27" s="12">
        <f t="shared" si="2"/>
        <v>0</v>
      </c>
      <c r="L27" s="17">
        <v>0</v>
      </c>
      <c r="M27" s="24">
        <v>0</v>
      </c>
      <c r="N27" s="24">
        <v>0</v>
      </c>
      <c r="O27" s="19"/>
      <c r="P27" s="12">
        <f t="shared" si="3"/>
        <v>0</v>
      </c>
      <c r="Q27" s="17">
        <v>0</v>
      </c>
      <c r="R27" s="17">
        <v>0</v>
      </c>
      <c r="S27" s="17">
        <v>0</v>
      </c>
      <c r="T27" s="12">
        <f t="shared" si="4"/>
        <v>0</v>
      </c>
      <c r="U27" s="4"/>
    </row>
    <row r="28" spans="1:21" ht="26.4">
      <c r="A28" s="11" t="s">
        <v>41</v>
      </c>
      <c r="B28" s="13">
        <f>B18-B23</f>
        <v>4658.6000000000004</v>
      </c>
      <c r="C28" s="12">
        <f>C18-C23</f>
        <v>4886.9259099999999</v>
      </c>
      <c r="D28" s="16">
        <f>D18-D23</f>
        <v>211.96</v>
      </c>
      <c r="E28" s="16">
        <f t="shared" ref="E28:T28" si="7">E18-E23</f>
        <v>259.05720000000002</v>
      </c>
      <c r="F28" s="16">
        <f t="shared" si="7"/>
        <v>1599.8601799999999</v>
      </c>
      <c r="G28" s="12">
        <f t="shared" si="7"/>
        <v>2070.8773799999999</v>
      </c>
      <c r="H28" s="16">
        <f t="shared" si="7"/>
        <v>429.93817000000001</v>
      </c>
      <c r="I28" s="16">
        <f t="shared" si="7"/>
        <v>194.96704</v>
      </c>
      <c r="J28" s="16">
        <f t="shared" si="7"/>
        <v>209.98</v>
      </c>
      <c r="K28" s="12">
        <f t="shared" si="7"/>
        <v>834.88521000000003</v>
      </c>
      <c r="L28" s="16">
        <f t="shared" si="7"/>
        <v>512.4</v>
      </c>
      <c r="M28" s="16">
        <f t="shared" si="7"/>
        <v>268.8</v>
      </c>
      <c r="N28" s="16">
        <f t="shared" si="7"/>
        <v>218.40332000000001</v>
      </c>
      <c r="O28" s="12">
        <f t="shared" si="7"/>
        <v>0</v>
      </c>
      <c r="P28" s="12">
        <f t="shared" si="7"/>
        <v>999.60332000000005</v>
      </c>
      <c r="Q28" s="16">
        <f t="shared" si="7"/>
        <v>336.72999999999996</v>
      </c>
      <c r="R28" s="16">
        <f t="shared" si="7"/>
        <v>277.52999999999997</v>
      </c>
      <c r="S28" s="16">
        <f t="shared" si="7"/>
        <v>367.3</v>
      </c>
      <c r="T28" s="12">
        <f t="shared" si="7"/>
        <v>981.56</v>
      </c>
      <c r="U28" s="4"/>
    </row>
    <row r="29" spans="1:21" ht="26.4">
      <c r="A29" s="11" t="s">
        <v>42</v>
      </c>
      <c r="B29" s="12"/>
      <c r="C29" s="12"/>
      <c r="D29" s="13">
        <f>D31+D32</f>
        <v>55323.039999999994</v>
      </c>
      <c r="E29" s="13">
        <f t="shared" ref="E29:T29" si="8">E31+E32</f>
        <v>55582.097199999997</v>
      </c>
      <c r="F29" s="13">
        <f t="shared" si="8"/>
        <v>57181.95738</v>
      </c>
      <c r="G29" s="13">
        <f t="shared" si="8"/>
        <v>57181.957379999993</v>
      </c>
      <c r="H29" s="13">
        <f t="shared" si="8"/>
        <v>57611.895549999994</v>
      </c>
      <c r="I29" s="13">
        <f t="shared" si="8"/>
        <v>57806.862589999997</v>
      </c>
      <c r="J29" s="13">
        <f t="shared" si="8"/>
        <v>58016.84259</v>
      </c>
      <c r="K29" s="13">
        <f t="shared" si="8"/>
        <v>58016.842589999993</v>
      </c>
      <c r="L29" s="13">
        <f t="shared" si="8"/>
        <v>58529.242589999994</v>
      </c>
      <c r="M29" s="13">
        <f t="shared" si="8"/>
        <v>58798.042589999997</v>
      </c>
      <c r="N29" s="13">
        <f t="shared" si="8"/>
        <v>59016.445909999995</v>
      </c>
      <c r="O29" s="13">
        <f t="shared" si="8"/>
        <v>6600.1459099999993</v>
      </c>
      <c r="P29" s="13">
        <f t="shared" si="8"/>
        <v>59016.445909999995</v>
      </c>
      <c r="Q29" s="13">
        <f t="shared" si="8"/>
        <v>59353.175909999998</v>
      </c>
      <c r="R29" s="13">
        <f t="shared" si="8"/>
        <v>59630.705909999997</v>
      </c>
      <c r="S29" s="13">
        <f t="shared" si="8"/>
        <v>59998.00591</v>
      </c>
      <c r="T29" s="13">
        <f t="shared" si="8"/>
        <v>59998.005909999993</v>
      </c>
      <c r="U29" s="4"/>
    </row>
    <row r="30" spans="1:21">
      <c r="A30" s="15" t="s">
        <v>30</v>
      </c>
      <c r="B30" s="12"/>
      <c r="C30" s="12"/>
      <c r="D30" s="13"/>
      <c r="E30" s="14"/>
      <c r="F30" s="12"/>
      <c r="G30" s="13"/>
      <c r="H30" s="14"/>
      <c r="I30" s="12"/>
      <c r="J30" s="12"/>
      <c r="K30" s="12"/>
      <c r="L30" s="12"/>
      <c r="M30" s="12"/>
      <c r="N30" s="12"/>
      <c r="O30" s="12"/>
      <c r="P30" s="12"/>
      <c r="Q30" s="12"/>
      <c r="R30" s="14"/>
      <c r="S30" s="12"/>
      <c r="T30" s="12"/>
      <c r="U30" s="4"/>
    </row>
    <row r="31" spans="1:21">
      <c r="A31" s="15" t="s">
        <v>31</v>
      </c>
      <c r="B31" s="12"/>
      <c r="C31" s="12"/>
      <c r="D31" s="13">
        <f>D16+D20-D25</f>
        <v>55322.09</v>
      </c>
      <c r="E31" s="13">
        <f t="shared" ref="E31:T32" si="9">E16+E20-E25</f>
        <v>55581.147199999999</v>
      </c>
      <c r="F31" s="13">
        <f t="shared" si="9"/>
        <v>57181.007380000003</v>
      </c>
      <c r="G31" s="13">
        <f t="shared" si="9"/>
        <v>57181.007379999995</v>
      </c>
      <c r="H31" s="13">
        <f t="shared" si="9"/>
        <v>57610.945549999997</v>
      </c>
      <c r="I31" s="13">
        <f t="shared" si="9"/>
        <v>57805.91259</v>
      </c>
      <c r="J31" s="13">
        <f t="shared" si="9"/>
        <v>58015.892590000003</v>
      </c>
      <c r="K31" s="13">
        <f t="shared" si="9"/>
        <v>58015.892589999996</v>
      </c>
      <c r="L31" s="13">
        <f t="shared" si="9"/>
        <v>58528.292589999997</v>
      </c>
      <c r="M31" s="13">
        <f t="shared" si="9"/>
        <v>58797.09259</v>
      </c>
      <c r="N31" s="13">
        <f t="shared" si="9"/>
        <v>59015.495909999998</v>
      </c>
      <c r="O31" s="13">
        <f t="shared" si="9"/>
        <v>23829.995909999998</v>
      </c>
      <c r="P31" s="13">
        <f t="shared" si="9"/>
        <v>59015.495909999998</v>
      </c>
      <c r="Q31" s="13">
        <f t="shared" si="9"/>
        <v>59352.225910000001</v>
      </c>
      <c r="R31" s="13">
        <f t="shared" si="9"/>
        <v>59629.75591</v>
      </c>
      <c r="S31" s="13">
        <f t="shared" si="9"/>
        <v>59997.055910000003</v>
      </c>
      <c r="T31" s="13">
        <f t="shared" si="9"/>
        <v>59997.055909999995</v>
      </c>
      <c r="U31" s="4"/>
    </row>
    <row r="32" spans="1:21">
      <c r="A32" s="15" t="s">
        <v>32</v>
      </c>
      <c r="B32" s="12"/>
      <c r="C32" s="12"/>
      <c r="D32" s="17">
        <f>D17+D21-D26</f>
        <v>0.95</v>
      </c>
      <c r="E32" s="17">
        <f t="shared" si="9"/>
        <v>0.95</v>
      </c>
      <c r="F32" s="17">
        <f t="shared" si="9"/>
        <v>0.95</v>
      </c>
      <c r="G32" s="17">
        <f t="shared" si="9"/>
        <v>0.95</v>
      </c>
      <c r="H32" s="17">
        <f t="shared" si="9"/>
        <v>0.95</v>
      </c>
      <c r="I32" s="17">
        <f t="shared" si="9"/>
        <v>0.95</v>
      </c>
      <c r="J32" s="17">
        <f t="shared" si="9"/>
        <v>0.95</v>
      </c>
      <c r="K32" s="17">
        <f t="shared" si="9"/>
        <v>0.95</v>
      </c>
      <c r="L32" s="17">
        <f t="shared" si="9"/>
        <v>0.95</v>
      </c>
      <c r="M32" s="17">
        <f t="shared" si="9"/>
        <v>0.95</v>
      </c>
      <c r="N32" s="17">
        <f t="shared" si="9"/>
        <v>0.95</v>
      </c>
      <c r="O32" s="17">
        <f t="shared" si="9"/>
        <v>-17229.849999999999</v>
      </c>
      <c r="P32" s="17">
        <f t="shared" si="9"/>
        <v>0.95</v>
      </c>
      <c r="Q32" s="17">
        <f t="shared" si="9"/>
        <v>0.95</v>
      </c>
      <c r="R32" s="17">
        <f t="shared" si="9"/>
        <v>0.95</v>
      </c>
      <c r="S32" s="17">
        <f t="shared" si="9"/>
        <v>0.95</v>
      </c>
      <c r="T32" s="17">
        <f t="shared" si="9"/>
        <v>0.95</v>
      </c>
      <c r="U32" s="4"/>
    </row>
    <row r="33" spans="1:19">
      <c r="B33" s="25">
        <f>B18-C18</f>
        <v>-228.32590999999957</v>
      </c>
      <c r="D33" s="25"/>
    </row>
    <row r="34" spans="1:19">
      <c r="A34" s="1" t="s">
        <v>43</v>
      </c>
      <c r="D34" s="25">
        <f>D21-D26</f>
        <v>0</v>
      </c>
      <c r="E34" s="25">
        <f>E21-E26</f>
        <v>0</v>
      </c>
      <c r="F34" s="25">
        <f>F21-F26</f>
        <v>0</v>
      </c>
      <c r="H34" s="25">
        <f>H21-H26</f>
        <v>0</v>
      </c>
      <c r="I34" s="25">
        <f>I21-I26</f>
        <v>0</v>
      </c>
      <c r="J34" s="25">
        <f>J21-J26</f>
        <v>0</v>
      </c>
      <c r="L34" s="25">
        <f>L21-L26</f>
        <v>0</v>
      </c>
      <c r="M34" s="25">
        <f>M21-M26</f>
        <v>0</v>
      </c>
      <c r="N34" s="25">
        <f>N21-N26</f>
        <v>0</v>
      </c>
      <c r="Q34" s="25">
        <f>Q21-Q26</f>
        <v>0</v>
      </c>
      <c r="R34" s="25">
        <f>R21-R26</f>
        <v>0</v>
      </c>
      <c r="S34" s="25">
        <f>S21-S26</f>
        <v>0</v>
      </c>
    </row>
    <row r="35" spans="1:19">
      <c r="A35" s="1" t="s">
        <v>44</v>
      </c>
      <c r="G35" s="1" t="s">
        <v>45</v>
      </c>
      <c r="K35" s="1" t="s">
        <v>46</v>
      </c>
    </row>
    <row r="37" spans="1:19">
      <c r="A37" s="1" t="s">
        <v>47</v>
      </c>
      <c r="C37" s="1" t="s">
        <v>48</v>
      </c>
      <c r="G37" s="1" t="s">
        <v>45</v>
      </c>
      <c r="K37" s="1" t="s">
        <v>49</v>
      </c>
    </row>
    <row r="38" spans="1:19">
      <c r="C38" s="1" t="s">
        <v>50</v>
      </c>
    </row>
  </sheetData>
  <mergeCells count="17">
    <mergeCell ref="A8:T8"/>
    <mergeCell ref="A10:A12"/>
    <mergeCell ref="B10:B12"/>
    <mergeCell ref="C10:C12"/>
    <mergeCell ref="D10:F11"/>
    <mergeCell ref="G10:G12"/>
    <mergeCell ref="K10:K12"/>
    <mergeCell ref="L10:N11"/>
    <mergeCell ref="P10:P12"/>
    <mergeCell ref="Q10:S11"/>
    <mergeCell ref="T10:T12"/>
    <mergeCell ref="H10:J11"/>
    <mergeCell ref="P1:T1"/>
    <mergeCell ref="P2:T2"/>
    <mergeCell ref="A4:T4"/>
    <mergeCell ref="A5:T5"/>
    <mergeCell ref="A7:T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38"/>
  <sheetViews>
    <sheetView zoomScale="70" zoomScaleNormal="70" workbookViewId="0">
      <selection activeCell="U24" sqref="U24"/>
    </sheetView>
  </sheetViews>
  <sheetFormatPr defaultColWidth="9.109375" defaultRowHeight="13.2"/>
  <cols>
    <col min="1" max="1" width="26.88671875" style="1" customWidth="1"/>
    <col min="2" max="2" width="10.44140625" style="1" customWidth="1"/>
    <col min="3" max="3" width="10" style="1" customWidth="1"/>
    <col min="4" max="6" width="9.109375" style="1" customWidth="1"/>
    <col min="7" max="7" width="9.88671875" style="1" customWidth="1"/>
    <col min="8" max="8" width="11" style="1" customWidth="1"/>
    <col min="9" max="9" width="10.88671875" style="1" customWidth="1"/>
    <col min="10" max="10" width="10.77734375" style="1" customWidth="1"/>
    <col min="11" max="11" width="10" style="1" customWidth="1"/>
    <col min="12" max="12" width="10.77734375" style="1" customWidth="1"/>
    <col min="13" max="13" width="11" style="1" customWidth="1"/>
    <col min="14" max="14" width="10.33203125" style="1" customWidth="1"/>
    <col min="15" max="15" width="0" style="1" hidden="1" customWidth="1"/>
    <col min="16" max="16" width="10.5546875" style="1" customWidth="1"/>
    <col min="17" max="17" width="10.109375" style="1" customWidth="1"/>
    <col min="18" max="18" width="11.109375" style="1" customWidth="1"/>
    <col min="19" max="19" width="10" style="1" customWidth="1"/>
    <col min="20" max="20" width="9.44140625" style="1" customWidth="1"/>
    <col min="21" max="21" width="11.6640625" style="1" customWidth="1"/>
    <col min="22" max="256" width="9.109375" style="1"/>
    <col min="257" max="257" width="26.88671875" style="1" customWidth="1"/>
    <col min="258" max="258" width="10.44140625" style="1" customWidth="1"/>
    <col min="259" max="259" width="8.88671875" style="1" customWidth="1"/>
    <col min="260" max="262" width="9.109375" style="1" customWidth="1"/>
    <col min="263" max="263" width="8.44140625" style="1" customWidth="1"/>
    <col min="264" max="266" width="9.109375" style="1" customWidth="1"/>
    <col min="267" max="267" width="8.44140625" style="1" customWidth="1"/>
    <col min="268" max="270" width="9.109375" style="1" customWidth="1"/>
    <col min="271" max="271" width="0" style="1" hidden="1" customWidth="1"/>
    <col min="272" max="272" width="8.44140625" style="1" customWidth="1"/>
    <col min="273" max="275" width="9.109375" style="1" customWidth="1"/>
    <col min="276" max="276" width="8.5546875" style="1" customWidth="1"/>
    <col min="277" max="277" width="11.6640625" style="1" customWidth="1"/>
    <col min="278" max="512" width="9.109375" style="1"/>
    <col min="513" max="513" width="26.88671875" style="1" customWidth="1"/>
    <col min="514" max="514" width="10.44140625" style="1" customWidth="1"/>
    <col min="515" max="515" width="8.88671875" style="1" customWidth="1"/>
    <col min="516" max="518" width="9.109375" style="1" customWidth="1"/>
    <col min="519" max="519" width="8.44140625" style="1" customWidth="1"/>
    <col min="520" max="522" width="9.109375" style="1" customWidth="1"/>
    <col min="523" max="523" width="8.44140625" style="1" customWidth="1"/>
    <col min="524" max="526" width="9.109375" style="1" customWidth="1"/>
    <col min="527" max="527" width="0" style="1" hidden="1" customWidth="1"/>
    <col min="528" max="528" width="8.44140625" style="1" customWidth="1"/>
    <col min="529" max="531" width="9.109375" style="1" customWidth="1"/>
    <col min="532" max="532" width="8.5546875" style="1" customWidth="1"/>
    <col min="533" max="533" width="11.6640625" style="1" customWidth="1"/>
    <col min="534" max="768" width="9.109375" style="1"/>
    <col min="769" max="769" width="26.88671875" style="1" customWidth="1"/>
    <col min="770" max="770" width="10.44140625" style="1" customWidth="1"/>
    <col min="771" max="771" width="8.88671875" style="1" customWidth="1"/>
    <col min="772" max="774" width="9.109375" style="1" customWidth="1"/>
    <col min="775" max="775" width="8.44140625" style="1" customWidth="1"/>
    <col min="776" max="778" width="9.109375" style="1" customWidth="1"/>
    <col min="779" max="779" width="8.44140625" style="1" customWidth="1"/>
    <col min="780" max="782" width="9.109375" style="1" customWidth="1"/>
    <col min="783" max="783" width="0" style="1" hidden="1" customWidth="1"/>
    <col min="784" max="784" width="8.44140625" style="1" customWidth="1"/>
    <col min="785" max="787" width="9.109375" style="1" customWidth="1"/>
    <col min="788" max="788" width="8.5546875" style="1" customWidth="1"/>
    <col min="789" max="789" width="11.6640625" style="1" customWidth="1"/>
    <col min="790" max="1024" width="9.109375" style="1"/>
    <col min="1025" max="1025" width="26.88671875" style="1" customWidth="1"/>
    <col min="1026" max="1026" width="10.44140625" style="1" customWidth="1"/>
    <col min="1027" max="1027" width="8.88671875" style="1" customWidth="1"/>
    <col min="1028" max="1030" width="9.109375" style="1" customWidth="1"/>
    <col min="1031" max="1031" width="8.44140625" style="1" customWidth="1"/>
    <col min="1032" max="1034" width="9.109375" style="1" customWidth="1"/>
    <col min="1035" max="1035" width="8.44140625" style="1" customWidth="1"/>
    <col min="1036" max="1038" width="9.109375" style="1" customWidth="1"/>
    <col min="1039" max="1039" width="0" style="1" hidden="1" customWidth="1"/>
    <col min="1040" max="1040" width="8.44140625" style="1" customWidth="1"/>
    <col min="1041" max="1043" width="9.109375" style="1" customWidth="1"/>
    <col min="1044" max="1044" width="8.5546875" style="1" customWidth="1"/>
    <col min="1045" max="1045" width="11.6640625" style="1" customWidth="1"/>
    <col min="1046" max="1280" width="9.109375" style="1"/>
    <col min="1281" max="1281" width="26.88671875" style="1" customWidth="1"/>
    <col min="1282" max="1282" width="10.44140625" style="1" customWidth="1"/>
    <col min="1283" max="1283" width="8.88671875" style="1" customWidth="1"/>
    <col min="1284" max="1286" width="9.109375" style="1" customWidth="1"/>
    <col min="1287" max="1287" width="8.44140625" style="1" customWidth="1"/>
    <col min="1288" max="1290" width="9.109375" style="1" customWidth="1"/>
    <col min="1291" max="1291" width="8.44140625" style="1" customWidth="1"/>
    <col min="1292" max="1294" width="9.109375" style="1" customWidth="1"/>
    <col min="1295" max="1295" width="0" style="1" hidden="1" customWidth="1"/>
    <col min="1296" max="1296" width="8.44140625" style="1" customWidth="1"/>
    <col min="1297" max="1299" width="9.109375" style="1" customWidth="1"/>
    <col min="1300" max="1300" width="8.5546875" style="1" customWidth="1"/>
    <col min="1301" max="1301" width="11.6640625" style="1" customWidth="1"/>
    <col min="1302" max="1536" width="9.109375" style="1"/>
    <col min="1537" max="1537" width="26.88671875" style="1" customWidth="1"/>
    <col min="1538" max="1538" width="10.44140625" style="1" customWidth="1"/>
    <col min="1539" max="1539" width="8.88671875" style="1" customWidth="1"/>
    <col min="1540" max="1542" width="9.109375" style="1" customWidth="1"/>
    <col min="1543" max="1543" width="8.44140625" style="1" customWidth="1"/>
    <col min="1544" max="1546" width="9.109375" style="1" customWidth="1"/>
    <col min="1547" max="1547" width="8.44140625" style="1" customWidth="1"/>
    <col min="1548" max="1550" width="9.109375" style="1" customWidth="1"/>
    <col min="1551" max="1551" width="0" style="1" hidden="1" customWidth="1"/>
    <col min="1552" max="1552" width="8.44140625" style="1" customWidth="1"/>
    <col min="1553" max="1555" width="9.109375" style="1" customWidth="1"/>
    <col min="1556" max="1556" width="8.5546875" style="1" customWidth="1"/>
    <col min="1557" max="1557" width="11.6640625" style="1" customWidth="1"/>
    <col min="1558" max="1792" width="9.109375" style="1"/>
    <col min="1793" max="1793" width="26.88671875" style="1" customWidth="1"/>
    <col min="1794" max="1794" width="10.44140625" style="1" customWidth="1"/>
    <col min="1795" max="1795" width="8.88671875" style="1" customWidth="1"/>
    <col min="1796" max="1798" width="9.109375" style="1" customWidth="1"/>
    <col min="1799" max="1799" width="8.44140625" style="1" customWidth="1"/>
    <col min="1800" max="1802" width="9.109375" style="1" customWidth="1"/>
    <col min="1803" max="1803" width="8.44140625" style="1" customWidth="1"/>
    <col min="1804" max="1806" width="9.109375" style="1" customWidth="1"/>
    <col min="1807" max="1807" width="0" style="1" hidden="1" customWidth="1"/>
    <col min="1808" max="1808" width="8.44140625" style="1" customWidth="1"/>
    <col min="1809" max="1811" width="9.109375" style="1" customWidth="1"/>
    <col min="1812" max="1812" width="8.5546875" style="1" customWidth="1"/>
    <col min="1813" max="1813" width="11.6640625" style="1" customWidth="1"/>
    <col min="1814" max="2048" width="9.109375" style="1"/>
    <col min="2049" max="2049" width="26.88671875" style="1" customWidth="1"/>
    <col min="2050" max="2050" width="10.44140625" style="1" customWidth="1"/>
    <col min="2051" max="2051" width="8.88671875" style="1" customWidth="1"/>
    <col min="2052" max="2054" width="9.109375" style="1" customWidth="1"/>
    <col min="2055" max="2055" width="8.44140625" style="1" customWidth="1"/>
    <col min="2056" max="2058" width="9.109375" style="1" customWidth="1"/>
    <col min="2059" max="2059" width="8.44140625" style="1" customWidth="1"/>
    <col min="2060" max="2062" width="9.109375" style="1" customWidth="1"/>
    <col min="2063" max="2063" width="0" style="1" hidden="1" customWidth="1"/>
    <col min="2064" max="2064" width="8.44140625" style="1" customWidth="1"/>
    <col min="2065" max="2067" width="9.109375" style="1" customWidth="1"/>
    <col min="2068" max="2068" width="8.5546875" style="1" customWidth="1"/>
    <col min="2069" max="2069" width="11.6640625" style="1" customWidth="1"/>
    <col min="2070" max="2304" width="9.109375" style="1"/>
    <col min="2305" max="2305" width="26.88671875" style="1" customWidth="1"/>
    <col min="2306" max="2306" width="10.44140625" style="1" customWidth="1"/>
    <col min="2307" max="2307" width="8.88671875" style="1" customWidth="1"/>
    <col min="2308" max="2310" width="9.109375" style="1" customWidth="1"/>
    <col min="2311" max="2311" width="8.44140625" style="1" customWidth="1"/>
    <col min="2312" max="2314" width="9.109375" style="1" customWidth="1"/>
    <col min="2315" max="2315" width="8.44140625" style="1" customWidth="1"/>
    <col min="2316" max="2318" width="9.109375" style="1" customWidth="1"/>
    <col min="2319" max="2319" width="0" style="1" hidden="1" customWidth="1"/>
    <col min="2320" max="2320" width="8.44140625" style="1" customWidth="1"/>
    <col min="2321" max="2323" width="9.109375" style="1" customWidth="1"/>
    <col min="2324" max="2324" width="8.5546875" style="1" customWidth="1"/>
    <col min="2325" max="2325" width="11.6640625" style="1" customWidth="1"/>
    <col min="2326" max="2560" width="9.109375" style="1"/>
    <col min="2561" max="2561" width="26.88671875" style="1" customWidth="1"/>
    <col min="2562" max="2562" width="10.44140625" style="1" customWidth="1"/>
    <col min="2563" max="2563" width="8.88671875" style="1" customWidth="1"/>
    <col min="2564" max="2566" width="9.109375" style="1" customWidth="1"/>
    <col min="2567" max="2567" width="8.44140625" style="1" customWidth="1"/>
    <col min="2568" max="2570" width="9.109375" style="1" customWidth="1"/>
    <col min="2571" max="2571" width="8.44140625" style="1" customWidth="1"/>
    <col min="2572" max="2574" width="9.109375" style="1" customWidth="1"/>
    <col min="2575" max="2575" width="0" style="1" hidden="1" customWidth="1"/>
    <col min="2576" max="2576" width="8.44140625" style="1" customWidth="1"/>
    <col min="2577" max="2579" width="9.109375" style="1" customWidth="1"/>
    <col min="2580" max="2580" width="8.5546875" style="1" customWidth="1"/>
    <col min="2581" max="2581" width="11.6640625" style="1" customWidth="1"/>
    <col min="2582" max="2816" width="9.109375" style="1"/>
    <col min="2817" max="2817" width="26.88671875" style="1" customWidth="1"/>
    <col min="2818" max="2818" width="10.44140625" style="1" customWidth="1"/>
    <col min="2819" max="2819" width="8.88671875" style="1" customWidth="1"/>
    <col min="2820" max="2822" width="9.109375" style="1" customWidth="1"/>
    <col min="2823" max="2823" width="8.44140625" style="1" customWidth="1"/>
    <col min="2824" max="2826" width="9.109375" style="1" customWidth="1"/>
    <col min="2827" max="2827" width="8.44140625" style="1" customWidth="1"/>
    <col min="2828" max="2830" width="9.109375" style="1" customWidth="1"/>
    <col min="2831" max="2831" width="0" style="1" hidden="1" customWidth="1"/>
    <col min="2832" max="2832" width="8.44140625" style="1" customWidth="1"/>
    <col min="2833" max="2835" width="9.109375" style="1" customWidth="1"/>
    <col min="2836" max="2836" width="8.5546875" style="1" customWidth="1"/>
    <col min="2837" max="2837" width="11.6640625" style="1" customWidth="1"/>
    <col min="2838" max="3072" width="9.109375" style="1"/>
    <col min="3073" max="3073" width="26.88671875" style="1" customWidth="1"/>
    <col min="3074" max="3074" width="10.44140625" style="1" customWidth="1"/>
    <col min="3075" max="3075" width="8.88671875" style="1" customWidth="1"/>
    <col min="3076" max="3078" width="9.109375" style="1" customWidth="1"/>
    <col min="3079" max="3079" width="8.44140625" style="1" customWidth="1"/>
    <col min="3080" max="3082" width="9.109375" style="1" customWidth="1"/>
    <col min="3083" max="3083" width="8.44140625" style="1" customWidth="1"/>
    <col min="3084" max="3086" width="9.109375" style="1" customWidth="1"/>
    <col min="3087" max="3087" width="0" style="1" hidden="1" customWidth="1"/>
    <col min="3088" max="3088" width="8.44140625" style="1" customWidth="1"/>
    <col min="3089" max="3091" width="9.109375" style="1" customWidth="1"/>
    <col min="3092" max="3092" width="8.5546875" style="1" customWidth="1"/>
    <col min="3093" max="3093" width="11.6640625" style="1" customWidth="1"/>
    <col min="3094" max="3328" width="9.109375" style="1"/>
    <col min="3329" max="3329" width="26.88671875" style="1" customWidth="1"/>
    <col min="3330" max="3330" width="10.44140625" style="1" customWidth="1"/>
    <col min="3331" max="3331" width="8.88671875" style="1" customWidth="1"/>
    <col min="3332" max="3334" width="9.109375" style="1" customWidth="1"/>
    <col min="3335" max="3335" width="8.44140625" style="1" customWidth="1"/>
    <col min="3336" max="3338" width="9.109375" style="1" customWidth="1"/>
    <col min="3339" max="3339" width="8.44140625" style="1" customWidth="1"/>
    <col min="3340" max="3342" width="9.109375" style="1" customWidth="1"/>
    <col min="3343" max="3343" width="0" style="1" hidden="1" customWidth="1"/>
    <col min="3344" max="3344" width="8.44140625" style="1" customWidth="1"/>
    <col min="3345" max="3347" width="9.109375" style="1" customWidth="1"/>
    <col min="3348" max="3348" width="8.5546875" style="1" customWidth="1"/>
    <col min="3349" max="3349" width="11.6640625" style="1" customWidth="1"/>
    <col min="3350" max="3584" width="9.109375" style="1"/>
    <col min="3585" max="3585" width="26.88671875" style="1" customWidth="1"/>
    <col min="3586" max="3586" width="10.44140625" style="1" customWidth="1"/>
    <col min="3587" max="3587" width="8.88671875" style="1" customWidth="1"/>
    <col min="3588" max="3590" width="9.109375" style="1" customWidth="1"/>
    <col min="3591" max="3591" width="8.44140625" style="1" customWidth="1"/>
    <col min="3592" max="3594" width="9.109375" style="1" customWidth="1"/>
    <col min="3595" max="3595" width="8.44140625" style="1" customWidth="1"/>
    <col min="3596" max="3598" width="9.109375" style="1" customWidth="1"/>
    <col min="3599" max="3599" width="0" style="1" hidden="1" customWidth="1"/>
    <col min="3600" max="3600" width="8.44140625" style="1" customWidth="1"/>
    <col min="3601" max="3603" width="9.109375" style="1" customWidth="1"/>
    <col min="3604" max="3604" width="8.5546875" style="1" customWidth="1"/>
    <col min="3605" max="3605" width="11.6640625" style="1" customWidth="1"/>
    <col min="3606" max="3840" width="9.109375" style="1"/>
    <col min="3841" max="3841" width="26.88671875" style="1" customWidth="1"/>
    <col min="3842" max="3842" width="10.44140625" style="1" customWidth="1"/>
    <col min="3843" max="3843" width="8.88671875" style="1" customWidth="1"/>
    <col min="3844" max="3846" width="9.109375" style="1" customWidth="1"/>
    <col min="3847" max="3847" width="8.44140625" style="1" customWidth="1"/>
    <col min="3848" max="3850" width="9.109375" style="1" customWidth="1"/>
    <col min="3851" max="3851" width="8.44140625" style="1" customWidth="1"/>
    <col min="3852" max="3854" width="9.109375" style="1" customWidth="1"/>
    <col min="3855" max="3855" width="0" style="1" hidden="1" customWidth="1"/>
    <col min="3856" max="3856" width="8.44140625" style="1" customWidth="1"/>
    <col min="3857" max="3859" width="9.109375" style="1" customWidth="1"/>
    <col min="3860" max="3860" width="8.5546875" style="1" customWidth="1"/>
    <col min="3861" max="3861" width="11.6640625" style="1" customWidth="1"/>
    <col min="3862" max="4096" width="9.109375" style="1"/>
    <col min="4097" max="4097" width="26.88671875" style="1" customWidth="1"/>
    <col min="4098" max="4098" width="10.44140625" style="1" customWidth="1"/>
    <col min="4099" max="4099" width="8.88671875" style="1" customWidth="1"/>
    <col min="4100" max="4102" width="9.109375" style="1" customWidth="1"/>
    <col min="4103" max="4103" width="8.44140625" style="1" customWidth="1"/>
    <col min="4104" max="4106" width="9.109375" style="1" customWidth="1"/>
    <col min="4107" max="4107" width="8.44140625" style="1" customWidth="1"/>
    <col min="4108" max="4110" width="9.109375" style="1" customWidth="1"/>
    <col min="4111" max="4111" width="0" style="1" hidden="1" customWidth="1"/>
    <col min="4112" max="4112" width="8.44140625" style="1" customWidth="1"/>
    <col min="4113" max="4115" width="9.109375" style="1" customWidth="1"/>
    <col min="4116" max="4116" width="8.5546875" style="1" customWidth="1"/>
    <col min="4117" max="4117" width="11.6640625" style="1" customWidth="1"/>
    <col min="4118" max="4352" width="9.109375" style="1"/>
    <col min="4353" max="4353" width="26.88671875" style="1" customWidth="1"/>
    <col min="4354" max="4354" width="10.44140625" style="1" customWidth="1"/>
    <col min="4355" max="4355" width="8.88671875" style="1" customWidth="1"/>
    <col min="4356" max="4358" width="9.109375" style="1" customWidth="1"/>
    <col min="4359" max="4359" width="8.44140625" style="1" customWidth="1"/>
    <col min="4360" max="4362" width="9.109375" style="1" customWidth="1"/>
    <col min="4363" max="4363" width="8.44140625" style="1" customWidth="1"/>
    <col min="4364" max="4366" width="9.109375" style="1" customWidth="1"/>
    <col min="4367" max="4367" width="0" style="1" hidden="1" customWidth="1"/>
    <col min="4368" max="4368" width="8.44140625" style="1" customWidth="1"/>
    <col min="4369" max="4371" width="9.109375" style="1" customWidth="1"/>
    <col min="4372" max="4372" width="8.5546875" style="1" customWidth="1"/>
    <col min="4373" max="4373" width="11.6640625" style="1" customWidth="1"/>
    <col min="4374" max="4608" width="9.109375" style="1"/>
    <col min="4609" max="4609" width="26.88671875" style="1" customWidth="1"/>
    <col min="4610" max="4610" width="10.44140625" style="1" customWidth="1"/>
    <col min="4611" max="4611" width="8.88671875" style="1" customWidth="1"/>
    <col min="4612" max="4614" width="9.109375" style="1" customWidth="1"/>
    <col min="4615" max="4615" width="8.44140625" style="1" customWidth="1"/>
    <col min="4616" max="4618" width="9.109375" style="1" customWidth="1"/>
    <col min="4619" max="4619" width="8.44140625" style="1" customWidth="1"/>
    <col min="4620" max="4622" width="9.109375" style="1" customWidth="1"/>
    <col min="4623" max="4623" width="0" style="1" hidden="1" customWidth="1"/>
    <col min="4624" max="4624" width="8.44140625" style="1" customWidth="1"/>
    <col min="4625" max="4627" width="9.109375" style="1" customWidth="1"/>
    <col min="4628" max="4628" width="8.5546875" style="1" customWidth="1"/>
    <col min="4629" max="4629" width="11.6640625" style="1" customWidth="1"/>
    <col min="4630" max="4864" width="9.109375" style="1"/>
    <col min="4865" max="4865" width="26.88671875" style="1" customWidth="1"/>
    <col min="4866" max="4866" width="10.44140625" style="1" customWidth="1"/>
    <col min="4867" max="4867" width="8.88671875" style="1" customWidth="1"/>
    <col min="4868" max="4870" width="9.109375" style="1" customWidth="1"/>
    <col min="4871" max="4871" width="8.44140625" style="1" customWidth="1"/>
    <col min="4872" max="4874" width="9.109375" style="1" customWidth="1"/>
    <col min="4875" max="4875" width="8.44140625" style="1" customWidth="1"/>
    <col min="4876" max="4878" width="9.109375" style="1" customWidth="1"/>
    <col min="4879" max="4879" width="0" style="1" hidden="1" customWidth="1"/>
    <col min="4880" max="4880" width="8.44140625" style="1" customWidth="1"/>
    <col min="4881" max="4883" width="9.109375" style="1" customWidth="1"/>
    <col min="4884" max="4884" width="8.5546875" style="1" customWidth="1"/>
    <col min="4885" max="4885" width="11.6640625" style="1" customWidth="1"/>
    <col min="4886" max="5120" width="9.109375" style="1"/>
    <col min="5121" max="5121" width="26.88671875" style="1" customWidth="1"/>
    <col min="5122" max="5122" width="10.44140625" style="1" customWidth="1"/>
    <col min="5123" max="5123" width="8.88671875" style="1" customWidth="1"/>
    <col min="5124" max="5126" width="9.109375" style="1" customWidth="1"/>
    <col min="5127" max="5127" width="8.44140625" style="1" customWidth="1"/>
    <col min="5128" max="5130" width="9.109375" style="1" customWidth="1"/>
    <col min="5131" max="5131" width="8.44140625" style="1" customWidth="1"/>
    <col min="5132" max="5134" width="9.109375" style="1" customWidth="1"/>
    <col min="5135" max="5135" width="0" style="1" hidden="1" customWidth="1"/>
    <col min="5136" max="5136" width="8.44140625" style="1" customWidth="1"/>
    <col min="5137" max="5139" width="9.109375" style="1" customWidth="1"/>
    <col min="5140" max="5140" width="8.5546875" style="1" customWidth="1"/>
    <col min="5141" max="5141" width="11.6640625" style="1" customWidth="1"/>
    <col min="5142" max="5376" width="9.109375" style="1"/>
    <col min="5377" max="5377" width="26.88671875" style="1" customWidth="1"/>
    <col min="5378" max="5378" width="10.44140625" style="1" customWidth="1"/>
    <col min="5379" max="5379" width="8.88671875" style="1" customWidth="1"/>
    <col min="5380" max="5382" width="9.109375" style="1" customWidth="1"/>
    <col min="5383" max="5383" width="8.44140625" style="1" customWidth="1"/>
    <col min="5384" max="5386" width="9.109375" style="1" customWidth="1"/>
    <col min="5387" max="5387" width="8.44140625" style="1" customWidth="1"/>
    <col min="5388" max="5390" width="9.109375" style="1" customWidth="1"/>
    <col min="5391" max="5391" width="0" style="1" hidden="1" customWidth="1"/>
    <col min="5392" max="5392" width="8.44140625" style="1" customWidth="1"/>
    <col min="5393" max="5395" width="9.109375" style="1" customWidth="1"/>
    <col min="5396" max="5396" width="8.5546875" style="1" customWidth="1"/>
    <col min="5397" max="5397" width="11.6640625" style="1" customWidth="1"/>
    <col min="5398" max="5632" width="9.109375" style="1"/>
    <col min="5633" max="5633" width="26.88671875" style="1" customWidth="1"/>
    <col min="5634" max="5634" width="10.44140625" style="1" customWidth="1"/>
    <col min="5635" max="5635" width="8.88671875" style="1" customWidth="1"/>
    <col min="5636" max="5638" width="9.109375" style="1" customWidth="1"/>
    <col min="5639" max="5639" width="8.44140625" style="1" customWidth="1"/>
    <col min="5640" max="5642" width="9.109375" style="1" customWidth="1"/>
    <col min="5643" max="5643" width="8.44140625" style="1" customWidth="1"/>
    <col min="5644" max="5646" width="9.109375" style="1" customWidth="1"/>
    <col min="5647" max="5647" width="0" style="1" hidden="1" customWidth="1"/>
    <col min="5648" max="5648" width="8.44140625" style="1" customWidth="1"/>
    <col min="5649" max="5651" width="9.109375" style="1" customWidth="1"/>
    <col min="5652" max="5652" width="8.5546875" style="1" customWidth="1"/>
    <col min="5653" max="5653" width="11.6640625" style="1" customWidth="1"/>
    <col min="5654" max="5888" width="9.109375" style="1"/>
    <col min="5889" max="5889" width="26.88671875" style="1" customWidth="1"/>
    <col min="5890" max="5890" width="10.44140625" style="1" customWidth="1"/>
    <col min="5891" max="5891" width="8.88671875" style="1" customWidth="1"/>
    <col min="5892" max="5894" width="9.109375" style="1" customWidth="1"/>
    <col min="5895" max="5895" width="8.44140625" style="1" customWidth="1"/>
    <col min="5896" max="5898" width="9.109375" style="1" customWidth="1"/>
    <col min="5899" max="5899" width="8.44140625" style="1" customWidth="1"/>
    <col min="5900" max="5902" width="9.109375" style="1" customWidth="1"/>
    <col min="5903" max="5903" width="0" style="1" hidden="1" customWidth="1"/>
    <col min="5904" max="5904" width="8.44140625" style="1" customWidth="1"/>
    <col min="5905" max="5907" width="9.109375" style="1" customWidth="1"/>
    <col min="5908" max="5908" width="8.5546875" style="1" customWidth="1"/>
    <col min="5909" max="5909" width="11.6640625" style="1" customWidth="1"/>
    <col min="5910" max="6144" width="9.109375" style="1"/>
    <col min="6145" max="6145" width="26.88671875" style="1" customWidth="1"/>
    <col min="6146" max="6146" width="10.44140625" style="1" customWidth="1"/>
    <col min="6147" max="6147" width="8.88671875" style="1" customWidth="1"/>
    <col min="6148" max="6150" width="9.109375" style="1" customWidth="1"/>
    <col min="6151" max="6151" width="8.44140625" style="1" customWidth="1"/>
    <col min="6152" max="6154" width="9.109375" style="1" customWidth="1"/>
    <col min="6155" max="6155" width="8.44140625" style="1" customWidth="1"/>
    <col min="6156" max="6158" width="9.109375" style="1" customWidth="1"/>
    <col min="6159" max="6159" width="0" style="1" hidden="1" customWidth="1"/>
    <col min="6160" max="6160" width="8.44140625" style="1" customWidth="1"/>
    <col min="6161" max="6163" width="9.109375" style="1" customWidth="1"/>
    <col min="6164" max="6164" width="8.5546875" style="1" customWidth="1"/>
    <col min="6165" max="6165" width="11.6640625" style="1" customWidth="1"/>
    <col min="6166" max="6400" width="9.109375" style="1"/>
    <col min="6401" max="6401" width="26.88671875" style="1" customWidth="1"/>
    <col min="6402" max="6402" width="10.44140625" style="1" customWidth="1"/>
    <col min="6403" max="6403" width="8.88671875" style="1" customWidth="1"/>
    <col min="6404" max="6406" width="9.109375" style="1" customWidth="1"/>
    <col min="6407" max="6407" width="8.44140625" style="1" customWidth="1"/>
    <col min="6408" max="6410" width="9.109375" style="1" customWidth="1"/>
    <col min="6411" max="6411" width="8.44140625" style="1" customWidth="1"/>
    <col min="6412" max="6414" width="9.109375" style="1" customWidth="1"/>
    <col min="6415" max="6415" width="0" style="1" hidden="1" customWidth="1"/>
    <col min="6416" max="6416" width="8.44140625" style="1" customWidth="1"/>
    <col min="6417" max="6419" width="9.109375" style="1" customWidth="1"/>
    <col min="6420" max="6420" width="8.5546875" style="1" customWidth="1"/>
    <col min="6421" max="6421" width="11.6640625" style="1" customWidth="1"/>
    <col min="6422" max="6656" width="9.109375" style="1"/>
    <col min="6657" max="6657" width="26.88671875" style="1" customWidth="1"/>
    <col min="6658" max="6658" width="10.44140625" style="1" customWidth="1"/>
    <col min="6659" max="6659" width="8.88671875" style="1" customWidth="1"/>
    <col min="6660" max="6662" width="9.109375" style="1" customWidth="1"/>
    <col min="6663" max="6663" width="8.44140625" style="1" customWidth="1"/>
    <col min="6664" max="6666" width="9.109375" style="1" customWidth="1"/>
    <col min="6667" max="6667" width="8.44140625" style="1" customWidth="1"/>
    <col min="6668" max="6670" width="9.109375" style="1" customWidth="1"/>
    <col min="6671" max="6671" width="0" style="1" hidden="1" customWidth="1"/>
    <col min="6672" max="6672" width="8.44140625" style="1" customWidth="1"/>
    <col min="6673" max="6675" width="9.109375" style="1" customWidth="1"/>
    <col min="6676" max="6676" width="8.5546875" style="1" customWidth="1"/>
    <col min="6677" max="6677" width="11.6640625" style="1" customWidth="1"/>
    <col min="6678" max="6912" width="9.109375" style="1"/>
    <col min="6913" max="6913" width="26.88671875" style="1" customWidth="1"/>
    <col min="6914" max="6914" width="10.44140625" style="1" customWidth="1"/>
    <col min="6915" max="6915" width="8.88671875" style="1" customWidth="1"/>
    <col min="6916" max="6918" width="9.109375" style="1" customWidth="1"/>
    <col min="6919" max="6919" width="8.44140625" style="1" customWidth="1"/>
    <col min="6920" max="6922" width="9.109375" style="1" customWidth="1"/>
    <col min="6923" max="6923" width="8.44140625" style="1" customWidth="1"/>
    <col min="6924" max="6926" width="9.109375" style="1" customWidth="1"/>
    <col min="6927" max="6927" width="0" style="1" hidden="1" customWidth="1"/>
    <col min="6928" max="6928" width="8.44140625" style="1" customWidth="1"/>
    <col min="6929" max="6931" width="9.109375" style="1" customWidth="1"/>
    <col min="6932" max="6932" width="8.5546875" style="1" customWidth="1"/>
    <col min="6933" max="6933" width="11.6640625" style="1" customWidth="1"/>
    <col min="6934" max="7168" width="9.109375" style="1"/>
    <col min="7169" max="7169" width="26.88671875" style="1" customWidth="1"/>
    <col min="7170" max="7170" width="10.44140625" style="1" customWidth="1"/>
    <col min="7171" max="7171" width="8.88671875" style="1" customWidth="1"/>
    <col min="7172" max="7174" width="9.109375" style="1" customWidth="1"/>
    <col min="7175" max="7175" width="8.44140625" style="1" customWidth="1"/>
    <col min="7176" max="7178" width="9.109375" style="1" customWidth="1"/>
    <col min="7179" max="7179" width="8.44140625" style="1" customWidth="1"/>
    <col min="7180" max="7182" width="9.109375" style="1" customWidth="1"/>
    <col min="7183" max="7183" width="0" style="1" hidden="1" customWidth="1"/>
    <col min="7184" max="7184" width="8.44140625" style="1" customWidth="1"/>
    <col min="7185" max="7187" width="9.109375" style="1" customWidth="1"/>
    <col min="7188" max="7188" width="8.5546875" style="1" customWidth="1"/>
    <col min="7189" max="7189" width="11.6640625" style="1" customWidth="1"/>
    <col min="7190" max="7424" width="9.109375" style="1"/>
    <col min="7425" max="7425" width="26.88671875" style="1" customWidth="1"/>
    <col min="7426" max="7426" width="10.44140625" style="1" customWidth="1"/>
    <col min="7427" max="7427" width="8.88671875" style="1" customWidth="1"/>
    <col min="7428" max="7430" width="9.109375" style="1" customWidth="1"/>
    <col min="7431" max="7431" width="8.44140625" style="1" customWidth="1"/>
    <col min="7432" max="7434" width="9.109375" style="1" customWidth="1"/>
    <col min="7435" max="7435" width="8.44140625" style="1" customWidth="1"/>
    <col min="7436" max="7438" width="9.109375" style="1" customWidth="1"/>
    <col min="7439" max="7439" width="0" style="1" hidden="1" customWidth="1"/>
    <col min="7440" max="7440" width="8.44140625" style="1" customWidth="1"/>
    <col min="7441" max="7443" width="9.109375" style="1" customWidth="1"/>
    <col min="7444" max="7444" width="8.5546875" style="1" customWidth="1"/>
    <col min="7445" max="7445" width="11.6640625" style="1" customWidth="1"/>
    <col min="7446" max="7680" width="9.109375" style="1"/>
    <col min="7681" max="7681" width="26.88671875" style="1" customWidth="1"/>
    <col min="7682" max="7682" width="10.44140625" style="1" customWidth="1"/>
    <col min="7683" max="7683" width="8.88671875" style="1" customWidth="1"/>
    <col min="7684" max="7686" width="9.109375" style="1" customWidth="1"/>
    <col min="7687" max="7687" width="8.44140625" style="1" customWidth="1"/>
    <col min="7688" max="7690" width="9.109375" style="1" customWidth="1"/>
    <col min="7691" max="7691" width="8.44140625" style="1" customWidth="1"/>
    <col min="7692" max="7694" width="9.109375" style="1" customWidth="1"/>
    <col min="7695" max="7695" width="0" style="1" hidden="1" customWidth="1"/>
    <col min="7696" max="7696" width="8.44140625" style="1" customWidth="1"/>
    <col min="7697" max="7699" width="9.109375" style="1" customWidth="1"/>
    <col min="7700" max="7700" width="8.5546875" style="1" customWidth="1"/>
    <col min="7701" max="7701" width="11.6640625" style="1" customWidth="1"/>
    <col min="7702" max="7936" width="9.109375" style="1"/>
    <col min="7937" max="7937" width="26.88671875" style="1" customWidth="1"/>
    <col min="7938" max="7938" width="10.44140625" style="1" customWidth="1"/>
    <col min="7939" max="7939" width="8.88671875" style="1" customWidth="1"/>
    <col min="7940" max="7942" width="9.109375" style="1" customWidth="1"/>
    <col min="7943" max="7943" width="8.44140625" style="1" customWidth="1"/>
    <col min="7944" max="7946" width="9.109375" style="1" customWidth="1"/>
    <col min="7947" max="7947" width="8.44140625" style="1" customWidth="1"/>
    <col min="7948" max="7950" width="9.109375" style="1" customWidth="1"/>
    <col min="7951" max="7951" width="0" style="1" hidden="1" customWidth="1"/>
    <col min="7952" max="7952" width="8.44140625" style="1" customWidth="1"/>
    <col min="7953" max="7955" width="9.109375" style="1" customWidth="1"/>
    <col min="7956" max="7956" width="8.5546875" style="1" customWidth="1"/>
    <col min="7957" max="7957" width="11.6640625" style="1" customWidth="1"/>
    <col min="7958" max="8192" width="9.109375" style="1"/>
    <col min="8193" max="8193" width="26.88671875" style="1" customWidth="1"/>
    <col min="8194" max="8194" width="10.44140625" style="1" customWidth="1"/>
    <col min="8195" max="8195" width="8.88671875" style="1" customWidth="1"/>
    <col min="8196" max="8198" width="9.109375" style="1" customWidth="1"/>
    <col min="8199" max="8199" width="8.44140625" style="1" customWidth="1"/>
    <col min="8200" max="8202" width="9.109375" style="1" customWidth="1"/>
    <col min="8203" max="8203" width="8.44140625" style="1" customWidth="1"/>
    <col min="8204" max="8206" width="9.109375" style="1" customWidth="1"/>
    <col min="8207" max="8207" width="0" style="1" hidden="1" customWidth="1"/>
    <col min="8208" max="8208" width="8.44140625" style="1" customWidth="1"/>
    <col min="8209" max="8211" width="9.109375" style="1" customWidth="1"/>
    <col min="8212" max="8212" width="8.5546875" style="1" customWidth="1"/>
    <col min="8213" max="8213" width="11.6640625" style="1" customWidth="1"/>
    <col min="8214" max="8448" width="9.109375" style="1"/>
    <col min="8449" max="8449" width="26.88671875" style="1" customWidth="1"/>
    <col min="8450" max="8450" width="10.44140625" style="1" customWidth="1"/>
    <col min="8451" max="8451" width="8.88671875" style="1" customWidth="1"/>
    <col min="8452" max="8454" width="9.109375" style="1" customWidth="1"/>
    <col min="8455" max="8455" width="8.44140625" style="1" customWidth="1"/>
    <col min="8456" max="8458" width="9.109375" style="1" customWidth="1"/>
    <col min="8459" max="8459" width="8.44140625" style="1" customWidth="1"/>
    <col min="8460" max="8462" width="9.109375" style="1" customWidth="1"/>
    <col min="8463" max="8463" width="0" style="1" hidden="1" customWidth="1"/>
    <col min="8464" max="8464" width="8.44140625" style="1" customWidth="1"/>
    <col min="8465" max="8467" width="9.109375" style="1" customWidth="1"/>
    <col min="8468" max="8468" width="8.5546875" style="1" customWidth="1"/>
    <col min="8469" max="8469" width="11.6640625" style="1" customWidth="1"/>
    <col min="8470" max="8704" width="9.109375" style="1"/>
    <col min="8705" max="8705" width="26.88671875" style="1" customWidth="1"/>
    <col min="8706" max="8706" width="10.44140625" style="1" customWidth="1"/>
    <col min="8707" max="8707" width="8.88671875" style="1" customWidth="1"/>
    <col min="8708" max="8710" width="9.109375" style="1" customWidth="1"/>
    <col min="8711" max="8711" width="8.44140625" style="1" customWidth="1"/>
    <col min="8712" max="8714" width="9.109375" style="1" customWidth="1"/>
    <col min="8715" max="8715" width="8.44140625" style="1" customWidth="1"/>
    <col min="8716" max="8718" width="9.109375" style="1" customWidth="1"/>
    <col min="8719" max="8719" width="0" style="1" hidden="1" customWidth="1"/>
    <col min="8720" max="8720" width="8.44140625" style="1" customWidth="1"/>
    <col min="8721" max="8723" width="9.109375" style="1" customWidth="1"/>
    <col min="8724" max="8724" width="8.5546875" style="1" customWidth="1"/>
    <col min="8725" max="8725" width="11.6640625" style="1" customWidth="1"/>
    <col min="8726" max="8960" width="9.109375" style="1"/>
    <col min="8961" max="8961" width="26.88671875" style="1" customWidth="1"/>
    <col min="8962" max="8962" width="10.44140625" style="1" customWidth="1"/>
    <col min="8963" max="8963" width="8.88671875" style="1" customWidth="1"/>
    <col min="8964" max="8966" width="9.109375" style="1" customWidth="1"/>
    <col min="8967" max="8967" width="8.44140625" style="1" customWidth="1"/>
    <col min="8968" max="8970" width="9.109375" style="1" customWidth="1"/>
    <col min="8971" max="8971" width="8.44140625" style="1" customWidth="1"/>
    <col min="8972" max="8974" width="9.109375" style="1" customWidth="1"/>
    <col min="8975" max="8975" width="0" style="1" hidden="1" customWidth="1"/>
    <col min="8976" max="8976" width="8.44140625" style="1" customWidth="1"/>
    <col min="8977" max="8979" width="9.109375" style="1" customWidth="1"/>
    <col min="8980" max="8980" width="8.5546875" style="1" customWidth="1"/>
    <col min="8981" max="8981" width="11.6640625" style="1" customWidth="1"/>
    <col min="8982" max="9216" width="9.109375" style="1"/>
    <col min="9217" max="9217" width="26.88671875" style="1" customWidth="1"/>
    <col min="9218" max="9218" width="10.44140625" style="1" customWidth="1"/>
    <col min="9219" max="9219" width="8.88671875" style="1" customWidth="1"/>
    <col min="9220" max="9222" width="9.109375" style="1" customWidth="1"/>
    <col min="9223" max="9223" width="8.44140625" style="1" customWidth="1"/>
    <col min="9224" max="9226" width="9.109375" style="1" customWidth="1"/>
    <col min="9227" max="9227" width="8.44140625" style="1" customWidth="1"/>
    <col min="9228" max="9230" width="9.109375" style="1" customWidth="1"/>
    <col min="9231" max="9231" width="0" style="1" hidden="1" customWidth="1"/>
    <col min="9232" max="9232" width="8.44140625" style="1" customWidth="1"/>
    <col min="9233" max="9235" width="9.109375" style="1" customWidth="1"/>
    <col min="9236" max="9236" width="8.5546875" style="1" customWidth="1"/>
    <col min="9237" max="9237" width="11.6640625" style="1" customWidth="1"/>
    <col min="9238" max="9472" width="9.109375" style="1"/>
    <col min="9473" max="9473" width="26.88671875" style="1" customWidth="1"/>
    <col min="9474" max="9474" width="10.44140625" style="1" customWidth="1"/>
    <col min="9475" max="9475" width="8.88671875" style="1" customWidth="1"/>
    <col min="9476" max="9478" width="9.109375" style="1" customWidth="1"/>
    <col min="9479" max="9479" width="8.44140625" style="1" customWidth="1"/>
    <col min="9480" max="9482" width="9.109375" style="1" customWidth="1"/>
    <col min="9483" max="9483" width="8.44140625" style="1" customWidth="1"/>
    <col min="9484" max="9486" width="9.109375" style="1" customWidth="1"/>
    <col min="9487" max="9487" width="0" style="1" hidden="1" customWidth="1"/>
    <col min="9488" max="9488" width="8.44140625" style="1" customWidth="1"/>
    <col min="9489" max="9491" width="9.109375" style="1" customWidth="1"/>
    <col min="9492" max="9492" width="8.5546875" style="1" customWidth="1"/>
    <col min="9493" max="9493" width="11.6640625" style="1" customWidth="1"/>
    <col min="9494" max="9728" width="9.109375" style="1"/>
    <col min="9729" max="9729" width="26.88671875" style="1" customWidth="1"/>
    <col min="9730" max="9730" width="10.44140625" style="1" customWidth="1"/>
    <col min="9731" max="9731" width="8.88671875" style="1" customWidth="1"/>
    <col min="9732" max="9734" width="9.109375" style="1" customWidth="1"/>
    <col min="9735" max="9735" width="8.44140625" style="1" customWidth="1"/>
    <col min="9736" max="9738" width="9.109375" style="1" customWidth="1"/>
    <col min="9739" max="9739" width="8.44140625" style="1" customWidth="1"/>
    <col min="9740" max="9742" width="9.109375" style="1" customWidth="1"/>
    <col min="9743" max="9743" width="0" style="1" hidden="1" customWidth="1"/>
    <col min="9744" max="9744" width="8.44140625" style="1" customWidth="1"/>
    <col min="9745" max="9747" width="9.109375" style="1" customWidth="1"/>
    <col min="9748" max="9748" width="8.5546875" style="1" customWidth="1"/>
    <col min="9749" max="9749" width="11.6640625" style="1" customWidth="1"/>
    <col min="9750" max="9984" width="9.109375" style="1"/>
    <col min="9985" max="9985" width="26.88671875" style="1" customWidth="1"/>
    <col min="9986" max="9986" width="10.44140625" style="1" customWidth="1"/>
    <col min="9987" max="9987" width="8.88671875" style="1" customWidth="1"/>
    <col min="9988" max="9990" width="9.109375" style="1" customWidth="1"/>
    <col min="9991" max="9991" width="8.44140625" style="1" customWidth="1"/>
    <col min="9992" max="9994" width="9.109375" style="1" customWidth="1"/>
    <col min="9995" max="9995" width="8.44140625" style="1" customWidth="1"/>
    <col min="9996" max="9998" width="9.109375" style="1" customWidth="1"/>
    <col min="9999" max="9999" width="0" style="1" hidden="1" customWidth="1"/>
    <col min="10000" max="10000" width="8.44140625" style="1" customWidth="1"/>
    <col min="10001" max="10003" width="9.109375" style="1" customWidth="1"/>
    <col min="10004" max="10004" width="8.5546875" style="1" customWidth="1"/>
    <col min="10005" max="10005" width="11.6640625" style="1" customWidth="1"/>
    <col min="10006" max="10240" width="9.109375" style="1"/>
    <col min="10241" max="10241" width="26.88671875" style="1" customWidth="1"/>
    <col min="10242" max="10242" width="10.44140625" style="1" customWidth="1"/>
    <col min="10243" max="10243" width="8.88671875" style="1" customWidth="1"/>
    <col min="10244" max="10246" width="9.109375" style="1" customWidth="1"/>
    <col min="10247" max="10247" width="8.44140625" style="1" customWidth="1"/>
    <col min="10248" max="10250" width="9.109375" style="1" customWidth="1"/>
    <col min="10251" max="10251" width="8.44140625" style="1" customWidth="1"/>
    <col min="10252" max="10254" width="9.109375" style="1" customWidth="1"/>
    <col min="10255" max="10255" width="0" style="1" hidden="1" customWidth="1"/>
    <col min="10256" max="10256" width="8.44140625" style="1" customWidth="1"/>
    <col min="10257" max="10259" width="9.109375" style="1" customWidth="1"/>
    <col min="10260" max="10260" width="8.5546875" style="1" customWidth="1"/>
    <col min="10261" max="10261" width="11.6640625" style="1" customWidth="1"/>
    <col min="10262" max="10496" width="9.109375" style="1"/>
    <col min="10497" max="10497" width="26.88671875" style="1" customWidth="1"/>
    <col min="10498" max="10498" width="10.44140625" style="1" customWidth="1"/>
    <col min="10499" max="10499" width="8.88671875" style="1" customWidth="1"/>
    <col min="10500" max="10502" width="9.109375" style="1" customWidth="1"/>
    <col min="10503" max="10503" width="8.44140625" style="1" customWidth="1"/>
    <col min="10504" max="10506" width="9.109375" style="1" customWidth="1"/>
    <col min="10507" max="10507" width="8.44140625" style="1" customWidth="1"/>
    <col min="10508" max="10510" width="9.109375" style="1" customWidth="1"/>
    <col min="10511" max="10511" width="0" style="1" hidden="1" customWidth="1"/>
    <col min="10512" max="10512" width="8.44140625" style="1" customWidth="1"/>
    <col min="10513" max="10515" width="9.109375" style="1" customWidth="1"/>
    <col min="10516" max="10516" width="8.5546875" style="1" customWidth="1"/>
    <col min="10517" max="10517" width="11.6640625" style="1" customWidth="1"/>
    <col min="10518" max="10752" width="9.109375" style="1"/>
    <col min="10753" max="10753" width="26.88671875" style="1" customWidth="1"/>
    <col min="10754" max="10754" width="10.44140625" style="1" customWidth="1"/>
    <col min="10755" max="10755" width="8.88671875" style="1" customWidth="1"/>
    <col min="10756" max="10758" width="9.109375" style="1" customWidth="1"/>
    <col min="10759" max="10759" width="8.44140625" style="1" customWidth="1"/>
    <col min="10760" max="10762" width="9.109375" style="1" customWidth="1"/>
    <col min="10763" max="10763" width="8.44140625" style="1" customWidth="1"/>
    <col min="10764" max="10766" width="9.109375" style="1" customWidth="1"/>
    <col min="10767" max="10767" width="0" style="1" hidden="1" customWidth="1"/>
    <col min="10768" max="10768" width="8.44140625" style="1" customWidth="1"/>
    <col min="10769" max="10771" width="9.109375" style="1" customWidth="1"/>
    <col min="10772" max="10772" width="8.5546875" style="1" customWidth="1"/>
    <col min="10773" max="10773" width="11.6640625" style="1" customWidth="1"/>
    <col min="10774" max="11008" width="9.109375" style="1"/>
    <col min="11009" max="11009" width="26.88671875" style="1" customWidth="1"/>
    <col min="11010" max="11010" width="10.44140625" style="1" customWidth="1"/>
    <col min="11011" max="11011" width="8.88671875" style="1" customWidth="1"/>
    <col min="11012" max="11014" width="9.109375" style="1" customWidth="1"/>
    <col min="11015" max="11015" width="8.44140625" style="1" customWidth="1"/>
    <col min="11016" max="11018" width="9.109375" style="1" customWidth="1"/>
    <col min="11019" max="11019" width="8.44140625" style="1" customWidth="1"/>
    <col min="11020" max="11022" width="9.109375" style="1" customWidth="1"/>
    <col min="11023" max="11023" width="0" style="1" hidden="1" customWidth="1"/>
    <col min="11024" max="11024" width="8.44140625" style="1" customWidth="1"/>
    <col min="11025" max="11027" width="9.109375" style="1" customWidth="1"/>
    <col min="11028" max="11028" width="8.5546875" style="1" customWidth="1"/>
    <col min="11029" max="11029" width="11.6640625" style="1" customWidth="1"/>
    <col min="11030" max="11264" width="9.109375" style="1"/>
    <col min="11265" max="11265" width="26.88671875" style="1" customWidth="1"/>
    <col min="11266" max="11266" width="10.44140625" style="1" customWidth="1"/>
    <col min="11267" max="11267" width="8.88671875" style="1" customWidth="1"/>
    <col min="11268" max="11270" width="9.109375" style="1" customWidth="1"/>
    <col min="11271" max="11271" width="8.44140625" style="1" customWidth="1"/>
    <col min="11272" max="11274" width="9.109375" style="1" customWidth="1"/>
    <col min="11275" max="11275" width="8.44140625" style="1" customWidth="1"/>
    <col min="11276" max="11278" width="9.109375" style="1" customWidth="1"/>
    <col min="11279" max="11279" width="0" style="1" hidden="1" customWidth="1"/>
    <col min="11280" max="11280" width="8.44140625" style="1" customWidth="1"/>
    <col min="11281" max="11283" width="9.109375" style="1" customWidth="1"/>
    <col min="11284" max="11284" width="8.5546875" style="1" customWidth="1"/>
    <col min="11285" max="11285" width="11.6640625" style="1" customWidth="1"/>
    <col min="11286" max="11520" width="9.109375" style="1"/>
    <col min="11521" max="11521" width="26.88671875" style="1" customWidth="1"/>
    <col min="11522" max="11522" width="10.44140625" style="1" customWidth="1"/>
    <col min="11523" max="11523" width="8.88671875" style="1" customWidth="1"/>
    <col min="11524" max="11526" width="9.109375" style="1" customWidth="1"/>
    <col min="11527" max="11527" width="8.44140625" style="1" customWidth="1"/>
    <col min="11528" max="11530" width="9.109375" style="1" customWidth="1"/>
    <col min="11531" max="11531" width="8.44140625" style="1" customWidth="1"/>
    <col min="11532" max="11534" width="9.109375" style="1" customWidth="1"/>
    <col min="11535" max="11535" width="0" style="1" hidden="1" customWidth="1"/>
    <col min="11536" max="11536" width="8.44140625" style="1" customWidth="1"/>
    <col min="11537" max="11539" width="9.109375" style="1" customWidth="1"/>
    <col min="11540" max="11540" width="8.5546875" style="1" customWidth="1"/>
    <col min="11541" max="11541" width="11.6640625" style="1" customWidth="1"/>
    <col min="11542" max="11776" width="9.109375" style="1"/>
    <col min="11777" max="11777" width="26.88671875" style="1" customWidth="1"/>
    <col min="11778" max="11778" width="10.44140625" style="1" customWidth="1"/>
    <col min="11779" max="11779" width="8.88671875" style="1" customWidth="1"/>
    <col min="11780" max="11782" width="9.109375" style="1" customWidth="1"/>
    <col min="11783" max="11783" width="8.44140625" style="1" customWidth="1"/>
    <col min="11784" max="11786" width="9.109375" style="1" customWidth="1"/>
    <col min="11787" max="11787" width="8.44140625" style="1" customWidth="1"/>
    <col min="11788" max="11790" width="9.109375" style="1" customWidth="1"/>
    <col min="11791" max="11791" width="0" style="1" hidden="1" customWidth="1"/>
    <col min="11792" max="11792" width="8.44140625" style="1" customWidth="1"/>
    <col min="11793" max="11795" width="9.109375" style="1" customWidth="1"/>
    <col min="11796" max="11796" width="8.5546875" style="1" customWidth="1"/>
    <col min="11797" max="11797" width="11.6640625" style="1" customWidth="1"/>
    <col min="11798" max="12032" width="9.109375" style="1"/>
    <col min="12033" max="12033" width="26.88671875" style="1" customWidth="1"/>
    <col min="12034" max="12034" width="10.44140625" style="1" customWidth="1"/>
    <col min="12035" max="12035" width="8.88671875" style="1" customWidth="1"/>
    <col min="12036" max="12038" width="9.109375" style="1" customWidth="1"/>
    <col min="12039" max="12039" width="8.44140625" style="1" customWidth="1"/>
    <col min="12040" max="12042" width="9.109375" style="1" customWidth="1"/>
    <col min="12043" max="12043" width="8.44140625" style="1" customWidth="1"/>
    <col min="12044" max="12046" width="9.109375" style="1" customWidth="1"/>
    <col min="12047" max="12047" width="0" style="1" hidden="1" customWidth="1"/>
    <col min="12048" max="12048" width="8.44140625" style="1" customWidth="1"/>
    <col min="12049" max="12051" width="9.109375" style="1" customWidth="1"/>
    <col min="12052" max="12052" width="8.5546875" style="1" customWidth="1"/>
    <col min="12053" max="12053" width="11.6640625" style="1" customWidth="1"/>
    <col min="12054" max="12288" width="9.109375" style="1"/>
    <col min="12289" max="12289" width="26.88671875" style="1" customWidth="1"/>
    <col min="12290" max="12290" width="10.44140625" style="1" customWidth="1"/>
    <col min="12291" max="12291" width="8.88671875" style="1" customWidth="1"/>
    <col min="12292" max="12294" width="9.109375" style="1" customWidth="1"/>
    <col min="12295" max="12295" width="8.44140625" style="1" customWidth="1"/>
    <col min="12296" max="12298" width="9.109375" style="1" customWidth="1"/>
    <col min="12299" max="12299" width="8.44140625" style="1" customWidth="1"/>
    <col min="12300" max="12302" width="9.109375" style="1" customWidth="1"/>
    <col min="12303" max="12303" width="0" style="1" hidden="1" customWidth="1"/>
    <col min="12304" max="12304" width="8.44140625" style="1" customWidth="1"/>
    <col min="12305" max="12307" width="9.109375" style="1" customWidth="1"/>
    <col min="12308" max="12308" width="8.5546875" style="1" customWidth="1"/>
    <col min="12309" max="12309" width="11.6640625" style="1" customWidth="1"/>
    <col min="12310" max="12544" width="9.109375" style="1"/>
    <col min="12545" max="12545" width="26.88671875" style="1" customWidth="1"/>
    <col min="12546" max="12546" width="10.44140625" style="1" customWidth="1"/>
    <col min="12547" max="12547" width="8.88671875" style="1" customWidth="1"/>
    <col min="12548" max="12550" width="9.109375" style="1" customWidth="1"/>
    <col min="12551" max="12551" width="8.44140625" style="1" customWidth="1"/>
    <col min="12552" max="12554" width="9.109375" style="1" customWidth="1"/>
    <col min="12555" max="12555" width="8.44140625" style="1" customWidth="1"/>
    <col min="12556" max="12558" width="9.109375" style="1" customWidth="1"/>
    <col min="12559" max="12559" width="0" style="1" hidden="1" customWidth="1"/>
    <col min="12560" max="12560" width="8.44140625" style="1" customWidth="1"/>
    <col min="12561" max="12563" width="9.109375" style="1" customWidth="1"/>
    <col min="12564" max="12564" width="8.5546875" style="1" customWidth="1"/>
    <col min="12565" max="12565" width="11.6640625" style="1" customWidth="1"/>
    <col min="12566" max="12800" width="9.109375" style="1"/>
    <col min="12801" max="12801" width="26.88671875" style="1" customWidth="1"/>
    <col min="12802" max="12802" width="10.44140625" style="1" customWidth="1"/>
    <col min="12803" max="12803" width="8.88671875" style="1" customWidth="1"/>
    <col min="12804" max="12806" width="9.109375" style="1" customWidth="1"/>
    <col min="12807" max="12807" width="8.44140625" style="1" customWidth="1"/>
    <col min="12808" max="12810" width="9.109375" style="1" customWidth="1"/>
    <col min="12811" max="12811" width="8.44140625" style="1" customWidth="1"/>
    <col min="12812" max="12814" width="9.109375" style="1" customWidth="1"/>
    <col min="12815" max="12815" width="0" style="1" hidden="1" customWidth="1"/>
    <col min="12816" max="12816" width="8.44140625" style="1" customWidth="1"/>
    <col min="12817" max="12819" width="9.109375" style="1" customWidth="1"/>
    <col min="12820" max="12820" width="8.5546875" style="1" customWidth="1"/>
    <col min="12821" max="12821" width="11.6640625" style="1" customWidth="1"/>
    <col min="12822" max="13056" width="9.109375" style="1"/>
    <col min="13057" max="13057" width="26.88671875" style="1" customWidth="1"/>
    <col min="13058" max="13058" width="10.44140625" style="1" customWidth="1"/>
    <col min="13059" max="13059" width="8.88671875" style="1" customWidth="1"/>
    <col min="13060" max="13062" width="9.109375" style="1" customWidth="1"/>
    <col min="13063" max="13063" width="8.44140625" style="1" customWidth="1"/>
    <col min="13064" max="13066" width="9.109375" style="1" customWidth="1"/>
    <col min="13067" max="13067" width="8.44140625" style="1" customWidth="1"/>
    <col min="13068" max="13070" width="9.109375" style="1" customWidth="1"/>
    <col min="13071" max="13071" width="0" style="1" hidden="1" customWidth="1"/>
    <col min="13072" max="13072" width="8.44140625" style="1" customWidth="1"/>
    <col min="13073" max="13075" width="9.109375" style="1" customWidth="1"/>
    <col min="13076" max="13076" width="8.5546875" style="1" customWidth="1"/>
    <col min="13077" max="13077" width="11.6640625" style="1" customWidth="1"/>
    <col min="13078" max="13312" width="9.109375" style="1"/>
    <col min="13313" max="13313" width="26.88671875" style="1" customWidth="1"/>
    <col min="13314" max="13314" width="10.44140625" style="1" customWidth="1"/>
    <col min="13315" max="13315" width="8.88671875" style="1" customWidth="1"/>
    <col min="13316" max="13318" width="9.109375" style="1" customWidth="1"/>
    <col min="13319" max="13319" width="8.44140625" style="1" customWidth="1"/>
    <col min="13320" max="13322" width="9.109375" style="1" customWidth="1"/>
    <col min="13323" max="13323" width="8.44140625" style="1" customWidth="1"/>
    <col min="13324" max="13326" width="9.109375" style="1" customWidth="1"/>
    <col min="13327" max="13327" width="0" style="1" hidden="1" customWidth="1"/>
    <col min="13328" max="13328" width="8.44140625" style="1" customWidth="1"/>
    <col min="13329" max="13331" width="9.109375" style="1" customWidth="1"/>
    <col min="13332" max="13332" width="8.5546875" style="1" customWidth="1"/>
    <col min="13333" max="13333" width="11.6640625" style="1" customWidth="1"/>
    <col min="13334" max="13568" width="9.109375" style="1"/>
    <col min="13569" max="13569" width="26.88671875" style="1" customWidth="1"/>
    <col min="13570" max="13570" width="10.44140625" style="1" customWidth="1"/>
    <col min="13571" max="13571" width="8.88671875" style="1" customWidth="1"/>
    <col min="13572" max="13574" width="9.109375" style="1" customWidth="1"/>
    <col min="13575" max="13575" width="8.44140625" style="1" customWidth="1"/>
    <col min="13576" max="13578" width="9.109375" style="1" customWidth="1"/>
    <col min="13579" max="13579" width="8.44140625" style="1" customWidth="1"/>
    <col min="13580" max="13582" width="9.109375" style="1" customWidth="1"/>
    <col min="13583" max="13583" width="0" style="1" hidden="1" customWidth="1"/>
    <col min="13584" max="13584" width="8.44140625" style="1" customWidth="1"/>
    <col min="13585" max="13587" width="9.109375" style="1" customWidth="1"/>
    <col min="13588" max="13588" width="8.5546875" style="1" customWidth="1"/>
    <col min="13589" max="13589" width="11.6640625" style="1" customWidth="1"/>
    <col min="13590" max="13824" width="9.109375" style="1"/>
    <col min="13825" max="13825" width="26.88671875" style="1" customWidth="1"/>
    <col min="13826" max="13826" width="10.44140625" style="1" customWidth="1"/>
    <col min="13827" max="13827" width="8.88671875" style="1" customWidth="1"/>
    <col min="13828" max="13830" width="9.109375" style="1" customWidth="1"/>
    <col min="13831" max="13831" width="8.44140625" style="1" customWidth="1"/>
    <col min="13832" max="13834" width="9.109375" style="1" customWidth="1"/>
    <col min="13835" max="13835" width="8.44140625" style="1" customWidth="1"/>
    <col min="13836" max="13838" width="9.109375" style="1" customWidth="1"/>
    <col min="13839" max="13839" width="0" style="1" hidden="1" customWidth="1"/>
    <col min="13840" max="13840" width="8.44140625" style="1" customWidth="1"/>
    <col min="13841" max="13843" width="9.109375" style="1" customWidth="1"/>
    <col min="13844" max="13844" width="8.5546875" style="1" customWidth="1"/>
    <col min="13845" max="13845" width="11.6640625" style="1" customWidth="1"/>
    <col min="13846" max="14080" width="9.109375" style="1"/>
    <col min="14081" max="14081" width="26.88671875" style="1" customWidth="1"/>
    <col min="14082" max="14082" width="10.44140625" style="1" customWidth="1"/>
    <col min="14083" max="14083" width="8.88671875" style="1" customWidth="1"/>
    <col min="14084" max="14086" width="9.109375" style="1" customWidth="1"/>
    <col min="14087" max="14087" width="8.44140625" style="1" customWidth="1"/>
    <col min="14088" max="14090" width="9.109375" style="1" customWidth="1"/>
    <col min="14091" max="14091" width="8.44140625" style="1" customWidth="1"/>
    <col min="14092" max="14094" width="9.109375" style="1" customWidth="1"/>
    <col min="14095" max="14095" width="0" style="1" hidden="1" customWidth="1"/>
    <col min="14096" max="14096" width="8.44140625" style="1" customWidth="1"/>
    <col min="14097" max="14099" width="9.109375" style="1" customWidth="1"/>
    <col min="14100" max="14100" width="8.5546875" style="1" customWidth="1"/>
    <col min="14101" max="14101" width="11.6640625" style="1" customWidth="1"/>
    <col min="14102" max="14336" width="9.109375" style="1"/>
    <col min="14337" max="14337" width="26.88671875" style="1" customWidth="1"/>
    <col min="14338" max="14338" width="10.44140625" style="1" customWidth="1"/>
    <col min="14339" max="14339" width="8.88671875" style="1" customWidth="1"/>
    <col min="14340" max="14342" width="9.109375" style="1" customWidth="1"/>
    <col min="14343" max="14343" width="8.44140625" style="1" customWidth="1"/>
    <col min="14344" max="14346" width="9.109375" style="1" customWidth="1"/>
    <col min="14347" max="14347" width="8.44140625" style="1" customWidth="1"/>
    <col min="14348" max="14350" width="9.109375" style="1" customWidth="1"/>
    <col min="14351" max="14351" width="0" style="1" hidden="1" customWidth="1"/>
    <col min="14352" max="14352" width="8.44140625" style="1" customWidth="1"/>
    <col min="14353" max="14355" width="9.109375" style="1" customWidth="1"/>
    <col min="14356" max="14356" width="8.5546875" style="1" customWidth="1"/>
    <col min="14357" max="14357" width="11.6640625" style="1" customWidth="1"/>
    <col min="14358" max="14592" width="9.109375" style="1"/>
    <col min="14593" max="14593" width="26.88671875" style="1" customWidth="1"/>
    <col min="14594" max="14594" width="10.44140625" style="1" customWidth="1"/>
    <col min="14595" max="14595" width="8.88671875" style="1" customWidth="1"/>
    <col min="14596" max="14598" width="9.109375" style="1" customWidth="1"/>
    <col min="14599" max="14599" width="8.44140625" style="1" customWidth="1"/>
    <col min="14600" max="14602" width="9.109375" style="1" customWidth="1"/>
    <col min="14603" max="14603" width="8.44140625" style="1" customWidth="1"/>
    <col min="14604" max="14606" width="9.109375" style="1" customWidth="1"/>
    <col min="14607" max="14607" width="0" style="1" hidden="1" customWidth="1"/>
    <col min="14608" max="14608" width="8.44140625" style="1" customWidth="1"/>
    <col min="14609" max="14611" width="9.109375" style="1" customWidth="1"/>
    <col min="14612" max="14612" width="8.5546875" style="1" customWidth="1"/>
    <col min="14613" max="14613" width="11.6640625" style="1" customWidth="1"/>
    <col min="14614" max="14848" width="9.109375" style="1"/>
    <col min="14849" max="14849" width="26.88671875" style="1" customWidth="1"/>
    <col min="14850" max="14850" width="10.44140625" style="1" customWidth="1"/>
    <col min="14851" max="14851" width="8.88671875" style="1" customWidth="1"/>
    <col min="14852" max="14854" width="9.109375" style="1" customWidth="1"/>
    <col min="14855" max="14855" width="8.44140625" style="1" customWidth="1"/>
    <col min="14856" max="14858" width="9.109375" style="1" customWidth="1"/>
    <col min="14859" max="14859" width="8.44140625" style="1" customWidth="1"/>
    <col min="14860" max="14862" width="9.109375" style="1" customWidth="1"/>
    <col min="14863" max="14863" width="0" style="1" hidden="1" customWidth="1"/>
    <col min="14864" max="14864" width="8.44140625" style="1" customWidth="1"/>
    <col min="14865" max="14867" width="9.109375" style="1" customWidth="1"/>
    <col min="14868" max="14868" width="8.5546875" style="1" customWidth="1"/>
    <col min="14869" max="14869" width="11.6640625" style="1" customWidth="1"/>
    <col min="14870" max="15104" width="9.109375" style="1"/>
    <col min="15105" max="15105" width="26.88671875" style="1" customWidth="1"/>
    <col min="15106" max="15106" width="10.44140625" style="1" customWidth="1"/>
    <col min="15107" max="15107" width="8.88671875" style="1" customWidth="1"/>
    <col min="15108" max="15110" width="9.109375" style="1" customWidth="1"/>
    <col min="15111" max="15111" width="8.44140625" style="1" customWidth="1"/>
    <col min="15112" max="15114" width="9.109375" style="1" customWidth="1"/>
    <col min="15115" max="15115" width="8.44140625" style="1" customWidth="1"/>
    <col min="15116" max="15118" width="9.109375" style="1" customWidth="1"/>
    <col min="15119" max="15119" width="0" style="1" hidden="1" customWidth="1"/>
    <col min="15120" max="15120" width="8.44140625" style="1" customWidth="1"/>
    <col min="15121" max="15123" width="9.109375" style="1" customWidth="1"/>
    <col min="15124" max="15124" width="8.5546875" style="1" customWidth="1"/>
    <col min="15125" max="15125" width="11.6640625" style="1" customWidth="1"/>
    <col min="15126" max="15360" width="9.109375" style="1"/>
    <col min="15361" max="15361" width="26.88671875" style="1" customWidth="1"/>
    <col min="15362" max="15362" width="10.44140625" style="1" customWidth="1"/>
    <col min="15363" max="15363" width="8.88671875" style="1" customWidth="1"/>
    <col min="15364" max="15366" width="9.109375" style="1" customWidth="1"/>
    <col min="15367" max="15367" width="8.44140625" style="1" customWidth="1"/>
    <col min="15368" max="15370" width="9.109375" style="1" customWidth="1"/>
    <col min="15371" max="15371" width="8.44140625" style="1" customWidth="1"/>
    <col min="15372" max="15374" width="9.109375" style="1" customWidth="1"/>
    <col min="15375" max="15375" width="0" style="1" hidden="1" customWidth="1"/>
    <col min="15376" max="15376" width="8.44140625" style="1" customWidth="1"/>
    <col min="15377" max="15379" width="9.109375" style="1" customWidth="1"/>
    <col min="15380" max="15380" width="8.5546875" style="1" customWidth="1"/>
    <col min="15381" max="15381" width="11.6640625" style="1" customWidth="1"/>
    <col min="15382" max="15616" width="9.109375" style="1"/>
    <col min="15617" max="15617" width="26.88671875" style="1" customWidth="1"/>
    <col min="15618" max="15618" width="10.44140625" style="1" customWidth="1"/>
    <col min="15619" max="15619" width="8.88671875" style="1" customWidth="1"/>
    <col min="15620" max="15622" width="9.109375" style="1" customWidth="1"/>
    <col min="15623" max="15623" width="8.44140625" style="1" customWidth="1"/>
    <col min="15624" max="15626" width="9.109375" style="1" customWidth="1"/>
    <col min="15627" max="15627" width="8.44140625" style="1" customWidth="1"/>
    <col min="15628" max="15630" width="9.109375" style="1" customWidth="1"/>
    <col min="15631" max="15631" width="0" style="1" hidden="1" customWidth="1"/>
    <col min="15632" max="15632" width="8.44140625" style="1" customWidth="1"/>
    <col min="15633" max="15635" width="9.109375" style="1" customWidth="1"/>
    <col min="15636" max="15636" width="8.5546875" style="1" customWidth="1"/>
    <col min="15637" max="15637" width="11.6640625" style="1" customWidth="1"/>
    <col min="15638" max="15872" width="9.109375" style="1"/>
    <col min="15873" max="15873" width="26.88671875" style="1" customWidth="1"/>
    <col min="15874" max="15874" width="10.44140625" style="1" customWidth="1"/>
    <col min="15875" max="15875" width="8.88671875" style="1" customWidth="1"/>
    <col min="15876" max="15878" width="9.109375" style="1" customWidth="1"/>
    <col min="15879" max="15879" width="8.44140625" style="1" customWidth="1"/>
    <col min="15880" max="15882" width="9.109375" style="1" customWidth="1"/>
    <col min="15883" max="15883" width="8.44140625" style="1" customWidth="1"/>
    <col min="15884" max="15886" width="9.109375" style="1" customWidth="1"/>
    <col min="15887" max="15887" width="0" style="1" hidden="1" customWidth="1"/>
    <col min="15888" max="15888" width="8.44140625" style="1" customWidth="1"/>
    <col min="15889" max="15891" width="9.109375" style="1" customWidth="1"/>
    <col min="15892" max="15892" width="8.5546875" style="1" customWidth="1"/>
    <col min="15893" max="15893" width="11.6640625" style="1" customWidth="1"/>
    <col min="15894" max="16128" width="9.109375" style="1"/>
    <col min="16129" max="16129" width="26.88671875" style="1" customWidth="1"/>
    <col min="16130" max="16130" width="10.44140625" style="1" customWidth="1"/>
    <col min="16131" max="16131" width="8.88671875" style="1" customWidth="1"/>
    <col min="16132" max="16134" width="9.109375" style="1" customWidth="1"/>
    <col min="16135" max="16135" width="8.44140625" style="1" customWidth="1"/>
    <col min="16136" max="16138" width="9.109375" style="1" customWidth="1"/>
    <col min="16139" max="16139" width="8.44140625" style="1" customWidth="1"/>
    <col min="16140" max="16142" width="9.109375" style="1" customWidth="1"/>
    <col min="16143" max="16143" width="0" style="1" hidden="1" customWidth="1"/>
    <col min="16144" max="16144" width="8.44140625" style="1" customWidth="1"/>
    <col min="16145" max="16147" width="9.109375" style="1" customWidth="1"/>
    <col min="16148" max="16148" width="8.5546875" style="1" customWidth="1"/>
    <col min="16149" max="16149" width="11.6640625" style="1" customWidth="1"/>
    <col min="16150" max="16384" width="9.109375" style="1"/>
  </cols>
  <sheetData>
    <row r="1" spans="1:21">
      <c r="P1" s="43" t="s">
        <v>0</v>
      </c>
      <c r="Q1" s="43"/>
      <c r="R1" s="43"/>
      <c r="S1" s="43"/>
      <c r="T1" s="43"/>
    </row>
    <row r="2" spans="1:21">
      <c r="P2" s="44" t="s">
        <v>1</v>
      </c>
      <c r="Q2" s="44"/>
      <c r="R2" s="44"/>
      <c r="S2" s="44"/>
      <c r="T2" s="44"/>
    </row>
    <row r="3" spans="1:21">
      <c r="P3" s="2"/>
      <c r="Q3" s="39"/>
      <c r="R3" s="39"/>
      <c r="S3" s="39"/>
      <c r="T3" s="39"/>
    </row>
    <row r="4" spans="1:21">
      <c r="A4" s="45" t="s">
        <v>2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"/>
    </row>
    <row r="5" spans="1:21">
      <c r="A5" s="45" t="s">
        <v>53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"/>
    </row>
    <row r="6" spans="1:2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4"/>
    </row>
    <row r="7" spans="1:21">
      <c r="A7" s="46" t="s">
        <v>3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"/>
    </row>
    <row r="8" spans="1:21">
      <c r="A8" s="41" t="s">
        <v>4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"/>
    </row>
    <row r="9" spans="1:21">
      <c r="A9" s="4"/>
      <c r="B9" s="4"/>
      <c r="C9" s="6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>
      <c r="A10" s="42" t="s">
        <v>5</v>
      </c>
      <c r="B10" s="42" t="s">
        <v>6</v>
      </c>
      <c r="C10" s="42" t="s">
        <v>7</v>
      </c>
      <c r="D10" s="42" t="s">
        <v>8</v>
      </c>
      <c r="E10" s="42"/>
      <c r="F10" s="42"/>
      <c r="G10" s="42" t="s">
        <v>9</v>
      </c>
      <c r="H10" s="42" t="s">
        <v>10</v>
      </c>
      <c r="I10" s="42"/>
      <c r="J10" s="42"/>
      <c r="K10" s="42" t="s">
        <v>11</v>
      </c>
      <c r="L10" s="42" t="s">
        <v>12</v>
      </c>
      <c r="M10" s="42"/>
      <c r="N10" s="42"/>
      <c r="O10" s="37"/>
      <c r="P10" s="42" t="s">
        <v>13</v>
      </c>
      <c r="Q10" s="42" t="s">
        <v>14</v>
      </c>
      <c r="R10" s="42"/>
      <c r="S10" s="42"/>
      <c r="T10" s="42" t="s">
        <v>15</v>
      </c>
      <c r="U10" s="4"/>
    </row>
    <row r="11" spans="1:21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37"/>
      <c r="P11" s="42"/>
      <c r="Q11" s="42"/>
      <c r="R11" s="42"/>
      <c r="S11" s="42"/>
      <c r="T11" s="42"/>
      <c r="U11" s="4"/>
    </row>
    <row r="12" spans="1:21">
      <c r="A12" s="42"/>
      <c r="B12" s="42"/>
      <c r="C12" s="42"/>
      <c r="D12" s="8" t="s">
        <v>16</v>
      </c>
      <c r="E12" s="8" t="s">
        <v>17</v>
      </c>
      <c r="F12" s="8" t="s">
        <v>18</v>
      </c>
      <c r="G12" s="42"/>
      <c r="H12" s="8" t="s">
        <v>19</v>
      </c>
      <c r="I12" s="8" t="s">
        <v>20</v>
      </c>
      <c r="J12" s="8" t="s">
        <v>21</v>
      </c>
      <c r="K12" s="42"/>
      <c r="L12" s="8" t="s">
        <v>22</v>
      </c>
      <c r="M12" s="8" t="s">
        <v>23</v>
      </c>
      <c r="N12" s="8" t="s">
        <v>24</v>
      </c>
      <c r="O12" s="8"/>
      <c r="P12" s="42"/>
      <c r="Q12" s="8" t="s">
        <v>25</v>
      </c>
      <c r="R12" s="8" t="s">
        <v>26</v>
      </c>
      <c r="S12" s="8" t="s">
        <v>27</v>
      </c>
      <c r="T12" s="42"/>
      <c r="U12" s="4"/>
    </row>
    <row r="13" spans="1:21">
      <c r="A13" s="9" t="s">
        <v>28</v>
      </c>
      <c r="B13" s="9">
        <v>2</v>
      </c>
      <c r="C13" s="9">
        <v>3</v>
      </c>
      <c r="D13" s="9">
        <v>4</v>
      </c>
      <c r="E13" s="9">
        <v>5</v>
      </c>
      <c r="F13" s="9">
        <v>6</v>
      </c>
      <c r="G13" s="9">
        <v>7</v>
      </c>
      <c r="H13" s="9">
        <v>8</v>
      </c>
      <c r="I13" s="9">
        <v>9</v>
      </c>
      <c r="J13" s="9">
        <v>10</v>
      </c>
      <c r="K13" s="9">
        <v>11</v>
      </c>
      <c r="L13" s="9">
        <v>12</v>
      </c>
      <c r="M13" s="9">
        <v>13</v>
      </c>
      <c r="N13" s="9">
        <v>14</v>
      </c>
      <c r="O13" s="9"/>
      <c r="P13" s="9">
        <v>15</v>
      </c>
      <c r="Q13" s="10">
        <v>16</v>
      </c>
      <c r="R13" s="9">
        <v>17</v>
      </c>
      <c r="S13" s="9">
        <v>18</v>
      </c>
      <c r="T13" s="9">
        <v>19</v>
      </c>
      <c r="U13" s="4"/>
    </row>
    <row r="14" spans="1:21" ht="26.4">
      <c r="A14" s="11" t="s">
        <v>29</v>
      </c>
      <c r="B14" s="12"/>
      <c r="C14" s="12">
        <f>C16+C17</f>
        <v>55111.079999999994</v>
      </c>
      <c r="D14" s="13">
        <f>D16+D17</f>
        <v>55111.079999999994</v>
      </c>
      <c r="E14" s="13">
        <f t="shared" ref="E14:T14" si="0">E16+E17</f>
        <v>55111.079999999994</v>
      </c>
      <c r="F14" s="13">
        <f t="shared" si="0"/>
        <v>55111.079999999994</v>
      </c>
      <c r="G14" s="13">
        <f t="shared" si="0"/>
        <v>55111.079999999994</v>
      </c>
      <c r="H14" s="13">
        <f t="shared" si="0"/>
        <v>55111.079999999994</v>
      </c>
      <c r="I14" s="13">
        <f t="shared" si="0"/>
        <v>55111.079999999994</v>
      </c>
      <c r="J14" s="13">
        <f t="shared" si="0"/>
        <v>55111.079999999994</v>
      </c>
      <c r="K14" s="13">
        <f t="shared" si="0"/>
        <v>55111.079999999994</v>
      </c>
      <c r="L14" s="13">
        <f t="shared" si="0"/>
        <v>55111.079999999994</v>
      </c>
      <c r="M14" s="13">
        <f t="shared" si="0"/>
        <v>54111.079999999994</v>
      </c>
      <c r="N14" s="13">
        <f t="shared" si="0"/>
        <v>54111.079999999994</v>
      </c>
      <c r="O14" s="13">
        <f t="shared" si="0"/>
        <v>54111.079999999994</v>
      </c>
      <c r="P14" s="13">
        <f t="shared" si="0"/>
        <v>55111.079999999994</v>
      </c>
      <c r="Q14" s="13">
        <f t="shared" si="0"/>
        <v>54111.079999999994</v>
      </c>
      <c r="R14" s="13">
        <f t="shared" si="0"/>
        <v>54111.079999999994</v>
      </c>
      <c r="S14" s="13">
        <f t="shared" si="0"/>
        <v>54111.079999999994</v>
      </c>
      <c r="T14" s="13">
        <f t="shared" si="0"/>
        <v>54111.079999999994</v>
      </c>
      <c r="U14" s="4"/>
    </row>
    <row r="15" spans="1:21">
      <c r="A15" s="15" t="s">
        <v>30</v>
      </c>
      <c r="B15" s="12"/>
      <c r="C15" s="13"/>
      <c r="D15" s="13"/>
      <c r="E15" s="14"/>
      <c r="F15" s="12"/>
      <c r="G15" s="13"/>
      <c r="H15" s="14"/>
      <c r="I15" s="12"/>
      <c r="J15" s="12"/>
      <c r="K15" s="12"/>
      <c r="L15" s="12"/>
      <c r="M15" s="12"/>
      <c r="N15" s="12"/>
      <c r="O15" s="12"/>
      <c r="P15" s="12"/>
      <c r="Q15" s="12"/>
      <c r="R15" s="14"/>
      <c r="S15" s="12"/>
      <c r="T15" s="12"/>
      <c r="U15" s="4"/>
    </row>
    <row r="16" spans="1:21">
      <c r="A16" s="15" t="s">
        <v>31</v>
      </c>
      <c r="B16" s="16"/>
      <c r="C16" s="16">
        <v>55110.13</v>
      </c>
      <c r="D16" s="16">
        <v>55110.13</v>
      </c>
      <c r="E16" s="16">
        <f>D31</f>
        <v>55110.13</v>
      </c>
      <c r="F16" s="16">
        <f t="shared" ref="F16:S17" si="1">E31</f>
        <v>55110.13</v>
      </c>
      <c r="G16" s="16">
        <f>D16</f>
        <v>55110.13</v>
      </c>
      <c r="H16" s="16">
        <f t="shared" si="1"/>
        <v>55110.13</v>
      </c>
      <c r="I16" s="16">
        <f t="shared" si="1"/>
        <v>55110.13</v>
      </c>
      <c r="J16" s="16">
        <f t="shared" si="1"/>
        <v>55110.13</v>
      </c>
      <c r="K16" s="16">
        <f>H16</f>
        <v>55110.13</v>
      </c>
      <c r="L16" s="16">
        <f t="shared" si="1"/>
        <v>55110.13</v>
      </c>
      <c r="M16" s="16">
        <f t="shared" si="1"/>
        <v>54110.13</v>
      </c>
      <c r="N16" s="16">
        <f t="shared" si="1"/>
        <v>54110.13</v>
      </c>
      <c r="O16" s="16">
        <f t="shared" si="1"/>
        <v>54110.13</v>
      </c>
      <c r="P16" s="16">
        <f>L16</f>
        <v>55110.13</v>
      </c>
      <c r="Q16" s="16">
        <f t="shared" si="1"/>
        <v>54110.13</v>
      </c>
      <c r="R16" s="16">
        <f t="shared" si="1"/>
        <v>54110.13</v>
      </c>
      <c r="S16" s="16">
        <f t="shared" si="1"/>
        <v>54110.13</v>
      </c>
      <c r="T16" s="16">
        <f>Q16</f>
        <v>54110.13</v>
      </c>
      <c r="U16" s="4"/>
    </row>
    <row r="17" spans="1:21">
      <c r="A17" s="15" t="s">
        <v>32</v>
      </c>
      <c r="B17" s="16"/>
      <c r="C17" s="16">
        <v>0.95</v>
      </c>
      <c r="D17" s="16">
        <v>0.95</v>
      </c>
      <c r="E17" s="16">
        <f>D32</f>
        <v>0.95</v>
      </c>
      <c r="F17" s="16">
        <f t="shared" si="1"/>
        <v>0.95</v>
      </c>
      <c r="G17" s="16">
        <f>D17</f>
        <v>0.95</v>
      </c>
      <c r="H17" s="16">
        <f t="shared" si="1"/>
        <v>0.95</v>
      </c>
      <c r="I17" s="16">
        <f t="shared" si="1"/>
        <v>0.95</v>
      </c>
      <c r="J17" s="16">
        <f t="shared" si="1"/>
        <v>0.95</v>
      </c>
      <c r="K17" s="16">
        <f>H17</f>
        <v>0.95</v>
      </c>
      <c r="L17" s="16">
        <f t="shared" si="1"/>
        <v>0.95</v>
      </c>
      <c r="M17" s="16">
        <f t="shared" si="1"/>
        <v>0.95</v>
      </c>
      <c r="N17" s="16">
        <f t="shared" si="1"/>
        <v>0.95</v>
      </c>
      <c r="O17" s="16">
        <f t="shared" si="1"/>
        <v>0.95</v>
      </c>
      <c r="P17" s="16">
        <f>L17</f>
        <v>0.95</v>
      </c>
      <c r="Q17" s="16">
        <f t="shared" si="1"/>
        <v>0.95</v>
      </c>
      <c r="R17" s="16">
        <f t="shared" si="1"/>
        <v>0.95</v>
      </c>
      <c r="S17" s="16">
        <f t="shared" si="1"/>
        <v>0.95</v>
      </c>
      <c r="T17" s="16">
        <f>Q17</f>
        <v>0.95</v>
      </c>
      <c r="U17" s="4"/>
    </row>
    <row r="18" spans="1:21" ht="39.6">
      <c r="A18" s="11" t="s">
        <v>33</v>
      </c>
      <c r="B18" s="12">
        <f>B20+B21+B22</f>
        <v>0</v>
      </c>
      <c r="C18" s="12">
        <f>G18+K18+P18+T18</f>
        <v>0</v>
      </c>
      <c r="D18" s="12">
        <f>D20+D21</f>
        <v>0</v>
      </c>
      <c r="E18" s="12">
        <f>E20+E21</f>
        <v>0</v>
      </c>
      <c r="F18" s="12">
        <f>F20+F21</f>
        <v>0</v>
      </c>
      <c r="G18" s="13">
        <f>D18+E18+F18</f>
        <v>0</v>
      </c>
      <c r="H18" s="12">
        <f>H20+H21</f>
        <v>0</v>
      </c>
      <c r="I18" s="12">
        <f>I20+I21</f>
        <v>0</v>
      </c>
      <c r="J18" s="12">
        <f>J20+J21</f>
        <v>0</v>
      </c>
      <c r="K18" s="12">
        <f t="shared" ref="K18:K27" si="2">H18+I18+J18</f>
        <v>0</v>
      </c>
      <c r="L18" s="12">
        <f>L20+L21</f>
        <v>0</v>
      </c>
      <c r="M18" s="12">
        <f>M20+M21</f>
        <v>0</v>
      </c>
      <c r="N18" s="12">
        <f>N20+N21</f>
        <v>0</v>
      </c>
      <c r="O18" s="12"/>
      <c r="P18" s="12">
        <f t="shared" ref="P18:P27" si="3">L18+M18+N18</f>
        <v>0</v>
      </c>
      <c r="Q18" s="12">
        <f>Q20+Q21</f>
        <v>0</v>
      </c>
      <c r="R18" s="12">
        <f>R20+R21</f>
        <v>0</v>
      </c>
      <c r="S18" s="12">
        <f>S20+S21</f>
        <v>0</v>
      </c>
      <c r="T18" s="12">
        <f t="shared" ref="T18:T27" si="4">Q18+R18+S18</f>
        <v>0</v>
      </c>
      <c r="U18" s="40">
        <f>L18+K18+G18</f>
        <v>0</v>
      </c>
    </row>
    <row r="19" spans="1:21">
      <c r="A19" s="15" t="s">
        <v>30</v>
      </c>
      <c r="B19" s="12"/>
      <c r="C19" s="12"/>
      <c r="D19" s="17"/>
      <c r="E19" s="17"/>
      <c r="F19" s="17"/>
      <c r="G19" s="13"/>
      <c r="H19" s="16"/>
      <c r="I19" s="16"/>
      <c r="J19" s="16"/>
      <c r="K19" s="12"/>
      <c r="L19" s="16"/>
      <c r="M19" s="16"/>
      <c r="N19" s="16"/>
      <c r="O19" s="16"/>
      <c r="P19" s="12"/>
      <c r="Q19" s="16"/>
      <c r="R19" s="16"/>
      <c r="S19" s="16"/>
      <c r="T19" s="12"/>
      <c r="U19" s="4"/>
    </row>
    <row r="20" spans="1:21" ht="26.4">
      <c r="A20" s="18" t="s">
        <v>34</v>
      </c>
      <c r="B20" s="17"/>
      <c r="C20" s="12">
        <f t="shared" ref="C20:C27" si="5">G20+K20+P20+T20</f>
        <v>0</v>
      </c>
      <c r="D20" s="17"/>
      <c r="E20" s="17"/>
      <c r="F20" s="17"/>
      <c r="G20" s="13">
        <f>D20+E20+F20</f>
        <v>0</v>
      </c>
      <c r="H20" s="17"/>
      <c r="I20" s="17"/>
      <c r="J20" s="17"/>
      <c r="K20" s="12">
        <f t="shared" si="2"/>
        <v>0</v>
      </c>
      <c r="L20" s="17"/>
      <c r="M20" s="17"/>
      <c r="N20" s="17"/>
      <c r="O20" s="19"/>
      <c r="P20" s="12">
        <f>L20+M20+N20</f>
        <v>0</v>
      </c>
      <c r="Q20" s="17"/>
      <c r="R20" s="17"/>
      <c r="S20" s="17"/>
      <c r="T20" s="12">
        <f>Q20+R20+S20</f>
        <v>0</v>
      </c>
      <c r="U20" s="4"/>
    </row>
    <row r="21" spans="1:21" ht="26.4">
      <c r="A21" s="18" t="s">
        <v>35</v>
      </c>
      <c r="B21" s="17"/>
      <c r="C21" s="12">
        <f t="shared" si="5"/>
        <v>0</v>
      </c>
      <c r="D21" s="17"/>
      <c r="E21" s="17"/>
      <c r="F21" s="17"/>
      <c r="G21" s="13">
        <f t="shared" ref="G21:G27" si="6">D21+E21+F21</f>
        <v>0</v>
      </c>
      <c r="H21" s="17"/>
      <c r="I21" s="17"/>
      <c r="J21" s="17"/>
      <c r="K21" s="12">
        <f t="shared" si="2"/>
        <v>0</v>
      </c>
      <c r="L21" s="17"/>
      <c r="M21" s="17"/>
      <c r="N21" s="17"/>
      <c r="O21" s="19"/>
      <c r="P21" s="12">
        <f t="shared" si="3"/>
        <v>0</v>
      </c>
      <c r="Q21" s="17"/>
      <c r="R21" s="17"/>
      <c r="S21" s="17"/>
      <c r="T21" s="12">
        <f t="shared" si="4"/>
        <v>0</v>
      </c>
      <c r="U21" s="4"/>
    </row>
    <row r="22" spans="1:21" ht="39.6">
      <c r="A22" s="20" t="s">
        <v>36</v>
      </c>
      <c r="B22" s="17">
        <v>0</v>
      </c>
      <c r="C22" s="12">
        <f t="shared" si="5"/>
        <v>0</v>
      </c>
      <c r="D22" s="21">
        <v>0</v>
      </c>
      <c r="E22" s="21">
        <v>0</v>
      </c>
      <c r="F22" s="21">
        <v>0</v>
      </c>
      <c r="G22" s="13">
        <f t="shared" si="6"/>
        <v>0</v>
      </c>
      <c r="H22" s="17">
        <v>0</v>
      </c>
      <c r="I22" s="17">
        <v>0</v>
      </c>
      <c r="J22" s="17">
        <v>0</v>
      </c>
      <c r="K22" s="12">
        <f t="shared" si="2"/>
        <v>0</v>
      </c>
      <c r="L22" s="17">
        <v>0</v>
      </c>
      <c r="M22" s="17">
        <v>0</v>
      </c>
      <c r="N22" s="17">
        <v>0</v>
      </c>
      <c r="O22" s="19"/>
      <c r="P22" s="12">
        <f t="shared" si="3"/>
        <v>0</v>
      </c>
      <c r="Q22" s="17">
        <v>0</v>
      </c>
      <c r="R22" s="17">
        <v>0</v>
      </c>
      <c r="S22" s="17">
        <v>0</v>
      </c>
      <c r="T22" s="12">
        <f t="shared" si="4"/>
        <v>0</v>
      </c>
      <c r="U22" s="4"/>
    </row>
    <row r="23" spans="1:21" ht="26.4">
      <c r="A23" s="22" t="s">
        <v>37</v>
      </c>
      <c r="B23" s="13">
        <f>B25+B26+B27</f>
        <v>0</v>
      </c>
      <c r="C23" s="12">
        <f t="shared" si="5"/>
        <v>1000</v>
      </c>
      <c r="D23" s="13">
        <f>D25+D26+D27</f>
        <v>0</v>
      </c>
      <c r="E23" s="13">
        <f>E25+E26+E27</f>
        <v>0</v>
      </c>
      <c r="F23" s="13">
        <f>F25+F26+F27</f>
        <v>0</v>
      </c>
      <c r="G23" s="13">
        <f t="shared" si="6"/>
        <v>0</v>
      </c>
      <c r="H23" s="13">
        <f>H25+H26+H27</f>
        <v>0</v>
      </c>
      <c r="I23" s="13">
        <f>I25+I26+I27</f>
        <v>0</v>
      </c>
      <c r="J23" s="13">
        <f>J25+J26+J27</f>
        <v>0</v>
      </c>
      <c r="K23" s="12">
        <f t="shared" si="2"/>
        <v>0</v>
      </c>
      <c r="L23" s="13">
        <f>L25+L26+L27</f>
        <v>1000</v>
      </c>
      <c r="M23" s="13">
        <f>M25+M26+M27</f>
        <v>0</v>
      </c>
      <c r="N23" s="13">
        <f>N25+N26+N27</f>
        <v>0</v>
      </c>
      <c r="O23" s="23"/>
      <c r="P23" s="12">
        <f t="shared" si="3"/>
        <v>1000</v>
      </c>
      <c r="Q23" s="13">
        <f>Q25+Q26+Q27</f>
        <v>0</v>
      </c>
      <c r="R23" s="13">
        <f>R25+R26+R27</f>
        <v>0</v>
      </c>
      <c r="S23" s="13">
        <f>S25+S26+S27</f>
        <v>0</v>
      </c>
      <c r="T23" s="12">
        <f t="shared" si="4"/>
        <v>0</v>
      </c>
      <c r="U23" s="40">
        <f>G23+K23+P23</f>
        <v>1000</v>
      </c>
    </row>
    <row r="24" spans="1:21">
      <c r="A24" s="15" t="s">
        <v>30</v>
      </c>
      <c r="B24" s="17"/>
      <c r="C24" s="12"/>
      <c r="D24" s="17"/>
      <c r="E24" s="17"/>
      <c r="F24" s="17"/>
      <c r="G24" s="13"/>
      <c r="H24" s="17"/>
      <c r="I24" s="17"/>
      <c r="J24" s="17"/>
      <c r="K24" s="12"/>
      <c r="L24" s="17"/>
      <c r="M24" s="24"/>
      <c r="N24" s="24"/>
      <c r="O24" s="19"/>
      <c r="P24" s="12"/>
      <c r="Q24" s="17"/>
      <c r="R24" s="17"/>
      <c r="S24" s="17"/>
      <c r="T24" s="12"/>
      <c r="U24" s="4"/>
    </row>
    <row r="25" spans="1:21" ht="26.4">
      <c r="A25" s="15" t="s">
        <v>38</v>
      </c>
      <c r="B25" s="17"/>
      <c r="C25" s="12">
        <f t="shared" si="5"/>
        <v>1000</v>
      </c>
      <c r="D25" s="17"/>
      <c r="E25" s="17"/>
      <c r="F25" s="17"/>
      <c r="G25" s="13">
        <f t="shared" si="6"/>
        <v>0</v>
      </c>
      <c r="H25" s="17"/>
      <c r="I25" s="17"/>
      <c r="J25" s="17"/>
      <c r="K25" s="12">
        <f t="shared" si="2"/>
        <v>0</v>
      </c>
      <c r="L25" s="17">
        <v>1000</v>
      </c>
      <c r="M25" s="17"/>
      <c r="N25" s="17"/>
      <c r="O25" s="17">
        <v>35185.5</v>
      </c>
      <c r="P25" s="12">
        <f>L25+M25+N25</f>
        <v>1000</v>
      </c>
      <c r="Q25" s="17"/>
      <c r="R25" s="17"/>
      <c r="S25" s="17"/>
      <c r="T25" s="12">
        <f t="shared" si="4"/>
        <v>0</v>
      </c>
      <c r="U25" s="4"/>
    </row>
    <row r="26" spans="1:21" ht="26.4">
      <c r="A26" s="15" t="s">
        <v>39</v>
      </c>
      <c r="B26" s="17"/>
      <c r="C26" s="12">
        <f t="shared" si="5"/>
        <v>0</v>
      </c>
      <c r="D26" s="17"/>
      <c r="E26" s="17"/>
      <c r="F26" s="17"/>
      <c r="G26" s="13">
        <f t="shared" si="6"/>
        <v>0</v>
      </c>
      <c r="H26" s="17"/>
      <c r="I26" s="17"/>
      <c r="J26" s="17"/>
      <c r="K26" s="12">
        <f t="shared" si="2"/>
        <v>0</v>
      </c>
      <c r="L26" s="17"/>
      <c r="M26" s="17"/>
      <c r="N26" s="17"/>
      <c r="O26" s="17">
        <v>17230.8</v>
      </c>
      <c r="P26" s="12">
        <f t="shared" si="3"/>
        <v>0</v>
      </c>
      <c r="Q26" s="17"/>
      <c r="R26" s="17"/>
      <c r="S26" s="17"/>
      <c r="T26" s="12">
        <f t="shared" si="4"/>
        <v>0</v>
      </c>
      <c r="U26" s="4"/>
    </row>
    <row r="27" spans="1:21" ht="39.6">
      <c r="A27" s="15" t="s">
        <v>40</v>
      </c>
      <c r="B27" s="17">
        <v>0</v>
      </c>
      <c r="C27" s="12">
        <f t="shared" si="5"/>
        <v>0</v>
      </c>
      <c r="D27" s="17">
        <v>0</v>
      </c>
      <c r="E27" s="17">
        <v>0</v>
      </c>
      <c r="F27" s="17">
        <v>0</v>
      </c>
      <c r="G27" s="13">
        <f t="shared" si="6"/>
        <v>0</v>
      </c>
      <c r="H27" s="17">
        <v>0</v>
      </c>
      <c r="I27" s="17">
        <v>0</v>
      </c>
      <c r="J27" s="17">
        <v>0</v>
      </c>
      <c r="K27" s="12">
        <f t="shared" si="2"/>
        <v>0</v>
      </c>
      <c r="L27" s="17">
        <v>0</v>
      </c>
      <c r="M27" s="24">
        <v>0</v>
      </c>
      <c r="N27" s="24">
        <v>0</v>
      </c>
      <c r="O27" s="19"/>
      <c r="P27" s="12">
        <f t="shared" si="3"/>
        <v>0</v>
      </c>
      <c r="Q27" s="17">
        <v>0</v>
      </c>
      <c r="R27" s="17">
        <v>0</v>
      </c>
      <c r="S27" s="17">
        <v>0</v>
      </c>
      <c r="T27" s="12">
        <f t="shared" si="4"/>
        <v>0</v>
      </c>
      <c r="U27" s="4"/>
    </row>
    <row r="28" spans="1:21" ht="26.4">
      <c r="A28" s="11" t="s">
        <v>41</v>
      </c>
      <c r="B28" s="13">
        <f>B18-B23</f>
        <v>0</v>
      </c>
      <c r="C28" s="12">
        <f>C18-C23</f>
        <v>-1000</v>
      </c>
      <c r="D28" s="16">
        <f>D18-D23</f>
        <v>0</v>
      </c>
      <c r="E28" s="16">
        <f t="shared" ref="E28:T28" si="7">E18-E23</f>
        <v>0</v>
      </c>
      <c r="F28" s="16">
        <f t="shared" si="7"/>
        <v>0</v>
      </c>
      <c r="G28" s="12">
        <f t="shared" si="7"/>
        <v>0</v>
      </c>
      <c r="H28" s="16">
        <f t="shared" si="7"/>
        <v>0</v>
      </c>
      <c r="I28" s="16">
        <f t="shared" si="7"/>
        <v>0</v>
      </c>
      <c r="J28" s="16">
        <f t="shared" si="7"/>
        <v>0</v>
      </c>
      <c r="K28" s="12">
        <f t="shared" si="7"/>
        <v>0</v>
      </c>
      <c r="L28" s="16">
        <f t="shared" si="7"/>
        <v>-1000</v>
      </c>
      <c r="M28" s="16">
        <f t="shared" si="7"/>
        <v>0</v>
      </c>
      <c r="N28" s="16">
        <f t="shared" si="7"/>
        <v>0</v>
      </c>
      <c r="O28" s="12">
        <f t="shared" si="7"/>
        <v>0</v>
      </c>
      <c r="P28" s="12">
        <f t="shared" si="7"/>
        <v>-1000</v>
      </c>
      <c r="Q28" s="16">
        <f t="shared" si="7"/>
        <v>0</v>
      </c>
      <c r="R28" s="16">
        <f t="shared" si="7"/>
        <v>0</v>
      </c>
      <c r="S28" s="16">
        <f t="shared" si="7"/>
        <v>0</v>
      </c>
      <c r="T28" s="12">
        <f t="shared" si="7"/>
        <v>0</v>
      </c>
      <c r="U28" s="4"/>
    </row>
    <row r="29" spans="1:21" ht="26.4">
      <c r="A29" s="11" t="s">
        <v>42</v>
      </c>
      <c r="B29" s="12"/>
      <c r="C29" s="12"/>
      <c r="D29" s="13">
        <f>D31+D32</f>
        <v>55111.079999999994</v>
      </c>
      <c r="E29" s="13">
        <f t="shared" ref="E29:T29" si="8">E31+E32</f>
        <v>55111.079999999994</v>
      </c>
      <c r="F29" s="13">
        <f t="shared" si="8"/>
        <v>55111.079999999994</v>
      </c>
      <c r="G29" s="13">
        <f t="shared" si="8"/>
        <v>55111.079999999994</v>
      </c>
      <c r="H29" s="13">
        <f t="shared" si="8"/>
        <v>55111.079999999994</v>
      </c>
      <c r="I29" s="13">
        <f t="shared" si="8"/>
        <v>55111.079999999994</v>
      </c>
      <c r="J29" s="13">
        <f t="shared" si="8"/>
        <v>55111.079999999994</v>
      </c>
      <c r="K29" s="13">
        <f t="shared" si="8"/>
        <v>55111.079999999994</v>
      </c>
      <c r="L29" s="13">
        <f t="shared" si="8"/>
        <v>54111.079999999994</v>
      </c>
      <c r="M29" s="13">
        <f t="shared" si="8"/>
        <v>54111.079999999994</v>
      </c>
      <c r="N29" s="13">
        <f t="shared" si="8"/>
        <v>54111.079999999994</v>
      </c>
      <c r="O29" s="13">
        <f t="shared" si="8"/>
        <v>1694.7799999999988</v>
      </c>
      <c r="P29" s="13">
        <f t="shared" si="8"/>
        <v>54111.079999999994</v>
      </c>
      <c r="Q29" s="13">
        <f t="shared" si="8"/>
        <v>54111.079999999994</v>
      </c>
      <c r="R29" s="13">
        <f t="shared" si="8"/>
        <v>54111.079999999994</v>
      </c>
      <c r="S29" s="13">
        <f t="shared" si="8"/>
        <v>54111.079999999994</v>
      </c>
      <c r="T29" s="13">
        <f t="shared" si="8"/>
        <v>54111.079999999994</v>
      </c>
      <c r="U29" s="4"/>
    </row>
    <row r="30" spans="1:21">
      <c r="A30" s="15" t="s">
        <v>30</v>
      </c>
      <c r="B30" s="12"/>
      <c r="C30" s="12"/>
      <c r="D30" s="13"/>
      <c r="E30" s="14"/>
      <c r="F30" s="12"/>
      <c r="G30" s="13"/>
      <c r="H30" s="14"/>
      <c r="I30" s="12"/>
      <c r="J30" s="12"/>
      <c r="K30" s="12"/>
      <c r="L30" s="12"/>
      <c r="M30" s="12"/>
      <c r="N30" s="12"/>
      <c r="O30" s="12"/>
      <c r="P30" s="12"/>
      <c r="Q30" s="12"/>
      <c r="R30" s="14"/>
      <c r="S30" s="12"/>
      <c r="T30" s="12"/>
      <c r="U30" s="4"/>
    </row>
    <row r="31" spans="1:21">
      <c r="A31" s="15" t="s">
        <v>31</v>
      </c>
      <c r="B31" s="12"/>
      <c r="C31" s="12"/>
      <c r="D31" s="13">
        <f>D16+D20-D25</f>
        <v>55110.13</v>
      </c>
      <c r="E31" s="13">
        <f t="shared" ref="E31:T32" si="9">E16+E20-E25</f>
        <v>55110.13</v>
      </c>
      <c r="F31" s="13">
        <f t="shared" si="9"/>
        <v>55110.13</v>
      </c>
      <c r="G31" s="13">
        <f t="shared" si="9"/>
        <v>55110.13</v>
      </c>
      <c r="H31" s="13">
        <f t="shared" si="9"/>
        <v>55110.13</v>
      </c>
      <c r="I31" s="13">
        <f t="shared" si="9"/>
        <v>55110.13</v>
      </c>
      <c r="J31" s="13">
        <f t="shared" si="9"/>
        <v>55110.13</v>
      </c>
      <c r="K31" s="13">
        <f t="shared" si="9"/>
        <v>55110.13</v>
      </c>
      <c r="L31" s="13">
        <f t="shared" si="9"/>
        <v>54110.13</v>
      </c>
      <c r="M31" s="13">
        <f t="shared" si="9"/>
        <v>54110.13</v>
      </c>
      <c r="N31" s="13">
        <f t="shared" si="9"/>
        <v>54110.13</v>
      </c>
      <c r="O31" s="13">
        <f t="shared" si="9"/>
        <v>18924.629999999997</v>
      </c>
      <c r="P31" s="13">
        <f t="shared" si="9"/>
        <v>54110.13</v>
      </c>
      <c r="Q31" s="13">
        <f t="shared" si="9"/>
        <v>54110.13</v>
      </c>
      <c r="R31" s="13">
        <f t="shared" si="9"/>
        <v>54110.13</v>
      </c>
      <c r="S31" s="13">
        <f t="shared" si="9"/>
        <v>54110.13</v>
      </c>
      <c r="T31" s="13">
        <f t="shared" si="9"/>
        <v>54110.13</v>
      </c>
      <c r="U31" s="4"/>
    </row>
    <row r="32" spans="1:21">
      <c r="A32" s="15" t="s">
        <v>32</v>
      </c>
      <c r="B32" s="12"/>
      <c r="C32" s="12"/>
      <c r="D32" s="17">
        <f>D17+D21-D26</f>
        <v>0.95</v>
      </c>
      <c r="E32" s="17">
        <f t="shared" si="9"/>
        <v>0.95</v>
      </c>
      <c r="F32" s="17">
        <f t="shared" si="9"/>
        <v>0.95</v>
      </c>
      <c r="G32" s="17">
        <f t="shared" si="9"/>
        <v>0.95</v>
      </c>
      <c r="H32" s="17">
        <f t="shared" si="9"/>
        <v>0.95</v>
      </c>
      <c r="I32" s="17">
        <f t="shared" si="9"/>
        <v>0.95</v>
      </c>
      <c r="J32" s="17">
        <f t="shared" si="9"/>
        <v>0.95</v>
      </c>
      <c r="K32" s="17">
        <f t="shared" si="9"/>
        <v>0.95</v>
      </c>
      <c r="L32" s="17">
        <f t="shared" si="9"/>
        <v>0.95</v>
      </c>
      <c r="M32" s="17">
        <f t="shared" si="9"/>
        <v>0.95</v>
      </c>
      <c r="N32" s="17">
        <f t="shared" si="9"/>
        <v>0.95</v>
      </c>
      <c r="O32" s="17">
        <f t="shared" si="9"/>
        <v>-17229.849999999999</v>
      </c>
      <c r="P32" s="17">
        <f t="shared" si="9"/>
        <v>0.95</v>
      </c>
      <c r="Q32" s="17">
        <f t="shared" si="9"/>
        <v>0.95</v>
      </c>
      <c r="R32" s="17">
        <f t="shared" si="9"/>
        <v>0.95</v>
      </c>
      <c r="S32" s="17">
        <f t="shared" si="9"/>
        <v>0.95</v>
      </c>
      <c r="T32" s="17">
        <f t="shared" si="9"/>
        <v>0.95</v>
      </c>
      <c r="U32" s="4"/>
    </row>
    <row r="33" spans="1:19">
      <c r="B33" s="25">
        <f>B18-C18</f>
        <v>0</v>
      </c>
      <c r="D33" s="25"/>
    </row>
    <row r="34" spans="1:19">
      <c r="A34" s="1" t="s">
        <v>43</v>
      </c>
      <c r="D34" s="25">
        <f>D21-D26</f>
        <v>0</v>
      </c>
      <c r="E34" s="25">
        <f>E21-E26</f>
        <v>0</v>
      </c>
      <c r="F34" s="25">
        <f>F21-F26</f>
        <v>0</v>
      </c>
      <c r="H34" s="25">
        <f>H21-H26</f>
        <v>0</v>
      </c>
      <c r="I34" s="25">
        <f>I21-I26</f>
        <v>0</v>
      </c>
      <c r="J34" s="25">
        <f>J21-J26</f>
        <v>0</v>
      </c>
      <c r="L34" s="25">
        <f>L21-L26</f>
        <v>0</v>
      </c>
      <c r="M34" s="25">
        <f>M21-M26</f>
        <v>0</v>
      </c>
      <c r="N34" s="25">
        <f>N21-N26</f>
        <v>0</v>
      </c>
      <c r="Q34" s="25">
        <f>Q21-Q26</f>
        <v>0</v>
      </c>
      <c r="R34" s="25">
        <f>R21-R26</f>
        <v>0</v>
      </c>
      <c r="S34" s="25">
        <f>S21-S26</f>
        <v>0</v>
      </c>
    </row>
    <row r="35" spans="1:19">
      <c r="A35" s="1" t="s">
        <v>44</v>
      </c>
      <c r="G35" s="1" t="s">
        <v>45</v>
      </c>
      <c r="K35" s="1" t="s">
        <v>46</v>
      </c>
    </row>
    <row r="37" spans="1:19">
      <c r="A37" s="1" t="s">
        <v>47</v>
      </c>
      <c r="C37" s="1" t="s">
        <v>48</v>
      </c>
      <c r="G37" s="1" t="s">
        <v>45</v>
      </c>
      <c r="K37" s="1" t="s">
        <v>49</v>
      </c>
    </row>
    <row r="38" spans="1:19">
      <c r="C38" s="1" t="s">
        <v>50</v>
      </c>
    </row>
  </sheetData>
  <mergeCells count="17">
    <mergeCell ref="Q10:S11"/>
    <mergeCell ref="T10:T12"/>
    <mergeCell ref="H10:J11"/>
    <mergeCell ref="P1:T1"/>
    <mergeCell ref="P2:T2"/>
    <mergeCell ref="A4:T4"/>
    <mergeCell ref="A5:T5"/>
    <mergeCell ref="A7:T7"/>
    <mergeCell ref="A8:T8"/>
    <mergeCell ref="A10:A12"/>
    <mergeCell ref="B10:B12"/>
    <mergeCell ref="C10:C12"/>
    <mergeCell ref="D10:F11"/>
    <mergeCell ref="G10:G12"/>
    <mergeCell ref="K10:K12"/>
    <mergeCell ref="L10:N11"/>
    <mergeCell ref="P10:P1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39"/>
  <sheetViews>
    <sheetView tabSelected="1" view="pageBreakPreview" topLeftCell="A6" zoomScale="60" zoomScaleNormal="90" workbookViewId="0">
      <selection activeCell="S31" sqref="S31"/>
    </sheetView>
  </sheetViews>
  <sheetFormatPr defaultColWidth="9.109375" defaultRowHeight="13.2"/>
  <cols>
    <col min="1" max="1" width="26.88671875" style="1" customWidth="1"/>
    <col min="2" max="2" width="10.44140625" style="1" customWidth="1"/>
    <col min="3" max="3" width="10" style="1" customWidth="1"/>
    <col min="4" max="6" width="9.109375" style="1" customWidth="1"/>
    <col min="7" max="7" width="9.88671875" style="28" customWidth="1"/>
    <col min="8" max="8" width="11" style="1" customWidth="1"/>
    <col min="9" max="9" width="10.88671875" style="1" customWidth="1"/>
    <col min="10" max="10" width="10.77734375" style="1" customWidth="1"/>
    <col min="11" max="11" width="10" style="28" customWidth="1"/>
    <col min="12" max="12" width="10.77734375" style="1" customWidth="1"/>
    <col min="13" max="13" width="11" style="1" customWidth="1"/>
    <col min="14" max="14" width="10.33203125" style="1" customWidth="1"/>
    <col min="15" max="15" width="10.5546875" style="28" customWidth="1"/>
    <col min="16" max="16" width="10.109375" style="1" customWidth="1"/>
    <col min="17" max="17" width="11.109375" style="1" customWidth="1"/>
    <col min="18" max="18" width="10" style="1" customWidth="1"/>
    <col min="19" max="19" width="9.44140625" style="28" customWidth="1"/>
    <col min="20" max="20" width="11.6640625" style="1" customWidth="1"/>
    <col min="21" max="255" width="9.109375" style="1"/>
    <col min="256" max="256" width="26.88671875" style="1" customWidth="1"/>
    <col min="257" max="257" width="10.44140625" style="1" customWidth="1"/>
    <col min="258" max="258" width="8.88671875" style="1" customWidth="1"/>
    <col min="259" max="261" width="9.109375" style="1" customWidth="1"/>
    <col min="262" max="262" width="8.44140625" style="1" customWidth="1"/>
    <col min="263" max="265" width="9.109375" style="1" customWidth="1"/>
    <col min="266" max="266" width="8.44140625" style="1" customWidth="1"/>
    <col min="267" max="269" width="9.109375" style="1" customWidth="1"/>
    <col min="270" max="270" width="0" style="1" hidden="1" customWidth="1"/>
    <col min="271" max="271" width="8.44140625" style="1" customWidth="1"/>
    <col min="272" max="274" width="9.109375" style="1" customWidth="1"/>
    <col min="275" max="275" width="8.5546875" style="1" customWidth="1"/>
    <col min="276" max="276" width="11.6640625" style="1" customWidth="1"/>
    <col min="277" max="511" width="9.109375" style="1"/>
    <col min="512" max="512" width="26.88671875" style="1" customWidth="1"/>
    <col min="513" max="513" width="10.44140625" style="1" customWidth="1"/>
    <col min="514" max="514" width="8.88671875" style="1" customWidth="1"/>
    <col min="515" max="517" width="9.109375" style="1" customWidth="1"/>
    <col min="518" max="518" width="8.44140625" style="1" customWidth="1"/>
    <col min="519" max="521" width="9.109375" style="1" customWidth="1"/>
    <col min="522" max="522" width="8.44140625" style="1" customWidth="1"/>
    <col min="523" max="525" width="9.109375" style="1" customWidth="1"/>
    <col min="526" max="526" width="0" style="1" hidden="1" customWidth="1"/>
    <col min="527" max="527" width="8.44140625" style="1" customWidth="1"/>
    <col min="528" max="530" width="9.109375" style="1" customWidth="1"/>
    <col min="531" max="531" width="8.5546875" style="1" customWidth="1"/>
    <col min="532" max="532" width="11.6640625" style="1" customWidth="1"/>
    <col min="533" max="767" width="9.109375" style="1"/>
    <col min="768" max="768" width="26.88671875" style="1" customWidth="1"/>
    <col min="769" max="769" width="10.44140625" style="1" customWidth="1"/>
    <col min="770" max="770" width="8.88671875" style="1" customWidth="1"/>
    <col min="771" max="773" width="9.109375" style="1" customWidth="1"/>
    <col min="774" max="774" width="8.44140625" style="1" customWidth="1"/>
    <col min="775" max="777" width="9.109375" style="1" customWidth="1"/>
    <col min="778" max="778" width="8.44140625" style="1" customWidth="1"/>
    <col min="779" max="781" width="9.109375" style="1" customWidth="1"/>
    <col min="782" max="782" width="0" style="1" hidden="1" customWidth="1"/>
    <col min="783" max="783" width="8.44140625" style="1" customWidth="1"/>
    <col min="784" max="786" width="9.109375" style="1" customWidth="1"/>
    <col min="787" max="787" width="8.5546875" style="1" customWidth="1"/>
    <col min="788" max="788" width="11.6640625" style="1" customWidth="1"/>
    <col min="789" max="1023" width="9.109375" style="1"/>
    <col min="1024" max="1024" width="26.88671875" style="1" customWidth="1"/>
    <col min="1025" max="1025" width="10.44140625" style="1" customWidth="1"/>
    <col min="1026" max="1026" width="8.88671875" style="1" customWidth="1"/>
    <col min="1027" max="1029" width="9.109375" style="1" customWidth="1"/>
    <col min="1030" max="1030" width="8.44140625" style="1" customWidth="1"/>
    <col min="1031" max="1033" width="9.109375" style="1" customWidth="1"/>
    <col min="1034" max="1034" width="8.44140625" style="1" customWidth="1"/>
    <col min="1035" max="1037" width="9.109375" style="1" customWidth="1"/>
    <col min="1038" max="1038" width="0" style="1" hidden="1" customWidth="1"/>
    <col min="1039" max="1039" width="8.44140625" style="1" customWidth="1"/>
    <col min="1040" max="1042" width="9.109375" style="1" customWidth="1"/>
    <col min="1043" max="1043" width="8.5546875" style="1" customWidth="1"/>
    <col min="1044" max="1044" width="11.6640625" style="1" customWidth="1"/>
    <col min="1045" max="1279" width="9.109375" style="1"/>
    <col min="1280" max="1280" width="26.88671875" style="1" customWidth="1"/>
    <col min="1281" max="1281" width="10.44140625" style="1" customWidth="1"/>
    <col min="1282" max="1282" width="8.88671875" style="1" customWidth="1"/>
    <col min="1283" max="1285" width="9.109375" style="1" customWidth="1"/>
    <col min="1286" max="1286" width="8.44140625" style="1" customWidth="1"/>
    <col min="1287" max="1289" width="9.109375" style="1" customWidth="1"/>
    <col min="1290" max="1290" width="8.44140625" style="1" customWidth="1"/>
    <col min="1291" max="1293" width="9.109375" style="1" customWidth="1"/>
    <col min="1294" max="1294" width="0" style="1" hidden="1" customWidth="1"/>
    <col min="1295" max="1295" width="8.44140625" style="1" customWidth="1"/>
    <col min="1296" max="1298" width="9.109375" style="1" customWidth="1"/>
    <col min="1299" max="1299" width="8.5546875" style="1" customWidth="1"/>
    <col min="1300" max="1300" width="11.6640625" style="1" customWidth="1"/>
    <col min="1301" max="1535" width="9.109375" style="1"/>
    <col min="1536" max="1536" width="26.88671875" style="1" customWidth="1"/>
    <col min="1537" max="1537" width="10.44140625" style="1" customWidth="1"/>
    <col min="1538" max="1538" width="8.88671875" style="1" customWidth="1"/>
    <col min="1539" max="1541" width="9.109375" style="1" customWidth="1"/>
    <col min="1542" max="1542" width="8.44140625" style="1" customWidth="1"/>
    <col min="1543" max="1545" width="9.109375" style="1" customWidth="1"/>
    <col min="1546" max="1546" width="8.44140625" style="1" customWidth="1"/>
    <col min="1547" max="1549" width="9.109375" style="1" customWidth="1"/>
    <col min="1550" max="1550" width="0" style="1" hidden="1" customWidth="1"/>
    <col min="1551" max="1551" width="8.44140625" style="1" customWidth="1"/>
    <col min="1552" max="1554" width="9.109375" style="1" customWidth="1"/>
    <col min="1555" max="1555" width="8.5546875" style="1" customWidth="1"/>
    <col min="1556" max="1556" width="11.6640625" style="1" customWidth="1"/>
    <col min="1557" max="1791" width="9.109375" style="1"/>
    <col min="1792" max="1792" width="26.88671875" style="1" customWidth="1"/>
    <col min="1793" max="1793" width="10.44140625" style="1" customWidth="1"/>
    <col min="1794" max="1794" width="8.88671875" style="1" customWidth="1"/>
    <col min="1795" max="1797" width="9.109375" style="1" customWidth="1"/>
    <col min="1798" max="1798" width="8.44140625" style="1" customWidth="1"/>
    <col min="1799" max="1801" width="9.109375" style="1" customWidth="1"/>
    <col min="1802" max="1802" width="8.44140625" style="1" customWidth="1"/>
    <col min="1803" max="1805" width="9.109375" style="1" customWidth="1"/>
    <col min="1806" max="1806" width="0" style="1" hidden="1" customWidth="1"/>
    <col min="1807" max="1807" width="8.44140625" style="1" customWidth="1"/>
    <col min="1808" max="1810" width="9.109375" style="1" customWidth="1"/>
    <col min="1811" max="1811" width="8.5546875" style="1" customWidth="1"/>
    <col min="1812" max="1812" width="11.6640625" style="1" customWidth="1"/>
    <col min="1813" max="2047" width="9.109375" style="1"/>
    <col min="2048" max="2048" width="26.88671875" style="1" customWidth="1"/>
    <col min="2049" max="2049" width="10.44140625" style="1" customWidth="1"/>
    <col min="2050" max="2050" width="8.88671875" style="1" customWidth="1"/>
    <col min="2051" max="2053" width="9.109375" style="1" customWidth="1"/>
    <col min="2054" max="2054" width="8.44140625" style="1" customWidth="1"/>
    <col min="2055" max="2057" width="9.109375" style="1" customWidth="1"/>
    <col min="2058" max="2058" width="8.44140625" style="1" customWidth="1"/>
    <col min="2059" max="2061" width="9.109375" style="1" customWidth="1"/>
    <col min="2062" max="2062" width="0" style="1" hidden="1" customWidth="1"/>
    <col min="2063" max="2063" width="8.44140625" style="1" customWidth="1"/>
    <col min="2064" max="2066" width="9.109375" style="1" customWidth="1"/>
    <col min="2067" max="2067" width="8.5546875" style="1" customWidth="1"/>
    <col min="2068" max="2068" width="11.6640625" style="1" customWidth="1"/>
    <col min="2069" max="2303" width="9.109375" style="1"/>
    <col min="2304" max="2304" width="26.88671875" style="1" customWidth="1"/>
    <col min="2305" max="2305" width="10.44140625" style="1" customWidth="1"/>
    <col min="2306" max="2306" width="8.88671875" style="1" customWidth="1"/>
    <col min="2307" max="2309" width="9.109375" style="1" customWidth="1"/>
    <col min="2310" max="2310" width="8.44140625" style="1" customWidth="1"/>
    <col min="2311" max="2313" width="9.109375" style="1" customWidth="1"/>
    <col min="2314" max="2314" width="8.44140625" style="1" customWidth="1"/>
    <col min="2315" max="2317" width="9.109375" style="1" customWidth="1"/>
    <col min="2318" max="2318" width="0" style="1" hidden="1" customWidth="1"/>
    <col min="2319" max="2319" width="8.44140625" style="1" customWidth="1"/>
    <col min="2320" max="2322" width="9.109375" style="1" customWidth="1"/>
    <col min="2323" max="2323" width="8.5546875" style="1" customWidth="1"/>
    <col min="2324" max="2324" width="11.6640625" style="1" customWidth="1"/>
    <col min="2325" max="2559" width="9.109375" style="1"/>
    <col min="2560" max="2560" width="26.88671875" style="1" customWidth="1"/>
    <col min="2561" max="2561" width="10.44140625" style="1" customWidth="1"/>
    <col min="2562" max="2562" width="8.88671875" style="1" customWidth="1"/>
    <col min="2563" max="2565" width="9.109375" style="1" customWidth="1"/>
    <col min="2566" max="2566" width="8.44140625" style="1" customWidth="1"/>
    <col min="2567" max="2569" width="9.109375" style="1" customWidth="1"/>
    <col min="2570" max="2570" width="8.44140625" style="1" customWidth="1"/>
    <col min="2571" max="2573" width="9.109375" style="1" customWidth="1"/>
    <col min="2574" max="2574" width="0" style="1" hidden="1" customWidth="1"/>
    <col min="2575" max="2575" width="8.44140625" style="1" customWidth="1"/>
    <col min="2576" max="2578" width="9.109375" style="1" customWidth="1"/>
    <col min="2579" max="2579" width="8.5546875" style="1" customWidth="1"/>
    <col min="2580" max="2580" width="11.6640625" style="1" customWidth="1"/>
    <col min="2581" max="2815" width="9.109375" style="1"/>
    <col min="2816" max="2816" width="26.88671875" style="1" customWidth="1"/>
    <col min="2817" max="2817" width="10.44140625" style="1" customWidth="1"/>
    <col min="2818" max="2818" width="8.88671875" style="1" customWidth="1"/>
    <col min="2819" max="2821" width="9.109375" style="1" customWidth="1"/>
    <col min="2822" max="2822" width="8.44140625" style="1" customWidth="1"/>
    <col min="2823" max="2825" width="9.109375" style="1" customWidth="1"/>
    <col min="2826" max="2826" width="8.44140625" style="1" customWidth="1"/>
    <col min="2827" max="2829" width="9.109375" style="1" customWidth="1"/>
    <col min="2830" max="2830" width="0" style="1" hidden="1" customWidth="1"/>
    <col min="2831" max="2831" width="8.44140625" style="1" customWidth="1"/>
    <col min="2832" max="2834" width="9.109375" style="1" customWidth="1"/>
    <col min="2835" max="2835" width="8.5546875" style="1" customWidth="1"/>
    <col min="2836" max="2836" width="11.6640625" style="1" customWidth="1"/>
    <col min="2837" max="3071" width="9.109375" style="1"/>
    <col min="3072" max="3072" width="26.88671875" style="1" customWidth="1"/>
    <col min="3073" max="3073" width="10.44140625" style="1" customWidth="1"/>
    <col min="3074" max="3074" width="8.88671875" style="1" customWidth="1"/>
    <col min="3075" max="3077" width="9.109375" style="1" customWidth="1"/>
    <col min="3078" max="3078" width="8.44140625" style="1" customWidth="1"/>
    <col min="3079" max="3081" width="9.109375" style="1" customWidth="1"/>
    <col min="3082" max="3082" width="8.44140625" style="1" customWidth="1"/>
    <col min="3083" max="3085" width="9.109375" style="1" customWidth="1"/>
    <col min="3086" max="3086" width="0" style="1" hidden="1" customWidth="1"/>
    <col min="3087" max="3087" width="8.44140625" style="1" customWidth="1"/>
    <col min="3088" max="3090" width="9.109375" style="1" customWidth="1"/>
    <col min="3091" max="3091" width="8.5546875" style="1" customWidth="1"/>
    <col min="3092" max="3092" width="11.6640625" style="1" customWidth="1"/>
    <col min="3093" max="3327" width="9.109375" style="1"/>
    <col min="3328" max="3328" width="26.88671875" style="1" customWidth="1"/>
    <col min="3329" max="3329" width="10.44140625" style="1" customWidth="1"/>
    <col min="3330" max="3330" width="8.88671875" style="1" customWidth="1"/>
    <col min="3331" max="3333" width="9.109375" style="1" customWidth="1"/>
    <col min="3334" max="3334" width="8.44140625" style="1" customWidth="1"/>
    <col min="3335" max="3337" width="9.109375" style="1" customWidth="1"/>
    <col min="3338" max="3338" width="8.44140625" style="1" customWidth="1"/>
    <col min="3339" max="3341" width="9.109375" style="1" customWidth="1"/>
    <col min="3342" max="3342" width="0" style="1" hidden="1" customWidth="1"/>
    <col min="3343" max="3343" width="8.44140625" style="1" customWidth="1"/>
    <col min="3344" max="3346" width="9.109375" style="1" customWidth="1"/>
    <col min="3347" max="3347" width="8.5546875" style="1" customWidth="1"/>
    <col min="3348" max="3348" width="11.6640625" style="1" customWidth="1"/>
    <col min="3349" max="3583" width="9.109375" style="1"/>
    <col min="3584" max="3584" width="26.88671875" style="1" customWidth="1"/>
    <col min="3585" max="3585" width="10.44140625" style="1" customWidth="1"/>
    <col min="3586" max="3586" width="8.88671875" style="1" customWidth="1"/>
    <col min="3587" max="3589" width="9.109375" style="1" customWidth="1"/>
    <col min="3590" max="3590" width="8.44140625" style="1" customWidth="1"/>
    <col min="3591" max="3593" width="9.109375" style="1" customWidth="1"/>
    <col min="3594" max="3594" width="8.44140625" style="1" customWidth="1"/>
    <col min="3595" max="3597" width="9.109375" style="1" customWidth="1"/>
    <col min="3598" max="3598" width="0" style="1" hidden="1" customWidth="1"/>
    <col min="3599" max="3599" width="8.44140625" style="1" customWidth="1"/>
    <col min="3600" max="3602" width="9.109375" style="1" customWidth="1"/>
    <col min="3603" max="3603" width="8.5546875" style="1" customWidth="1"/>
    <col min="3604" max="3604" width="11.6640625" style="1" customWidth="1"/>
    <col min="3605" max="3839" width="9.109375" style="1"/>
    <col min="3840" max="3840" width="26.88671875" style="1" customWidth="1"/>
    <col min="3841" max="3841" width="10.44140625" style="1" customWidth="1"/>
    <col min="3842" max="3842" width="8.88671875" style="1" customWidth="1"/>
    <col min="3843" max="3845" width="9.109375" style="1" customWidth="1"/>
    <col min="3846" max="3846" width="8.44140625" style="1" customWidth="1"/>
    <col min="3847" max="3849" width="9.109375" style="1" customWidth="1"/>
    <col min="3850" max="3850" width="8.44140625" style="1" customWidth="1"/>
    <col min="3851" max="3853" width="9.109375" style="1" customWidth="1"/>
    <col min="3854" max="3854" width="0" style="1" hidden="1" customWidth="1"/>
    <col min="3855" max="3855" width="8.44140625" style="1" customWidth="1"/>
    <col min="3856" max="3858" width="9.109375" style="1" customWidth="1"/>
    <col min="3859" max="3859" width="8.5546875" style="1" customWidth="1"/>
    <col min="3860" max="3860" width="11.6640625" style="1" customWidth="1"/>
    <col min="3861" max="4095" width="9.109375" style="1"/>
    <col min="4096" max="4096" width="26.88671875" style="1" customWidth="1"/>
    <col min="4097" max="4097" width="10.44140625" style="1" customWidth="1"/>
    <col min="4098" max="4098" width="8.88671875" style="1" customWidth="1"/>
    <col min="4099" max="4101" width="9.109375" style="1" customWidth="1"/>
    <col min="4102" max="4102" width="8.44140625" style="1" customWidth="1"/>
    <col min="4103" max="4105" width="9.109375" style="1" customWidth="1"/>
    <col min="4106" max="4106" width="8.44140625" style="1" customWidth="1"/>
    <col min="4107" max="4109" width="9.109375" style="1" customWidth="1"/>
    <col min="4110" max="4110" width="0" style="1" hidden="1" customWidth="1"/>
    <col min="4111" max="4111" width="8.44140625" style="1" customWidth="1"/>
    <col min="4112" max="4114" width="9.109375" style="1" customWidth="1"/>
    <col min="4115" max="4115" width="8.5546875" style="1" customWidth="1"/>
    <col min="4116" max="4116" width="11.6640625" style="1" customWidth="1"/>
    <col min="4117" max="4351" width="9.109375" style="1"/>
    <col min="4352" max="4352" width="26.88671875" style="1" customWidth="1"/>
    <col min="4353" max="4353" width="10.44140625" style="1" customWidth="1"/>
    <col min="4354" max="4354" width="8.88671875" style="1" customWidth="1"/>
    <col min="4355" max="4357" width="9.109375" style="1" customWidth="1"/>
    <col min="4358" max="4358" width="8.44140625" style="1" customWidth="1"/>
    <col min="4359" max="4361" width="9.109375" style="1" customWidth="1"/>
    <col min="4362" max="4362" width="8.44140625" style="1" customWidth="1"/>
    <col min="4363" max="4365" width="9.109375" style="1" customWidth="1"/>
    <col min="4366" max="4366" width="0" style="1" hidden="1" customWidth="1"/>
    <col min="4367" max="4367" width="8.44140625" style="1" customWidth="1"/>
    <col min="4368" max="4370" width="9.109375" style="1" customWidth="1"/>
    <col min="4371" max="4371" width="8.5546875" style="1" customWidth="1"/>
    <col min="4372" max="4372" width="11.6640625" style="1" customWidth="1"/>
    <col min="4373" max="4607" width="9.109375" style="1"/>
    <col min="4608" max="4608" width="26.88671875" style="1" customWidth="1"/>
    <col min="4609" max="4609" width="10.44140625" style="1" customWidth="1"/>
    <col min="4610" max="4610" width="8.88671875" style="1" customWidth="1"/>
    <col min="4611" max="4613" width="9.109375" style="1" customWidth="1"/>
    <col min="4614" max="4614" width="8.44140625" style="1" customWidth="1"/>
    <col min="4615" max="4617" width="9.109375" style="1" customWidth="1"/>
    <col min="4618" max="4618" width="8.44140625" style="1" customWidth="1"/>
    <col min="4619" max="4621" width="9.109375" style="1" customWidth="1"/>
    <col min="4622" max="4622" width="0" style="1" hidden="1" customWidth="1"/>
    <col min="4623" max="4623" width="8.44140625" style="1" customWidth="1"/>
    <col min="4624" max="4626" width="9.109375" style="1" customWidth="1"/>
    <col min="4627" max="4627" width="8.5546875" style="1" customWidth="1"/>
    <col min="4628" max="4628" width="11.6640625" style="1" customWidth="1"/>
    <col min="4629" max="4863" width="9.109375" style="1"/>
    <col min="4864" max="4864" width="26.88671875" style="1" customWidth="1"/>
    <col min="4865" max="4865" width="10.44140625" style="1" customWidth="1"/>
    <col min="4866" max="4866" width="8.88671875" style="1" customWidth="1"/>
    <col min="4867" max="4869" width="9.109375" style="1" customWidth="1"/>
    <col min="4870" max="4870" width="8.44140625" style="1" customWidth="1"/>
    <col min="4871" max="4873" width="9.109375" style="1" customWidth="1"/>
    <col min="4874" max="4874" width="8.44140625" style="1" customWidth="1"/>
    <col min="4875" max="4877" width="9.109375" style="1" customWidth="1"/>
    <col min="4878" max="4878" width="0" style="1" hidden="1" customWidth="1"/>
    <col min="4879" max="4879" width="8.44140625" style="1" customWidth="1"/>
    <col min="4880" max="4882" width="9.109375" style="1" customWidth="1"/>
    <col min="4883" max="4883" width="8.5546875" style="1" customWidth="1"/>
    <col min="4884" max="4884" width="11.6640625" style="1" customWidth="1"/>
    <col min="4885" max="5119" width="9.109375" style="1"/>
    <col min="5120" max="5120" width="26.88671875" style="1" customWidth="1"/>
    <col min="5121" max="5121" width="10.44140625" style="1" customWidth="1"/>
    <col min="5122" max="5122" width="8.88671875" style="1" customWidth="1"/>
    <col min="5123" max="5125" width="9.109375" style="1" customWidth="1"/>
    <col min="5126" max="5126" width="8.44140625" style="1" customWidth="1"/>
    <col min="5127" max="5129" width="9.109375" style="1" customWidth="1"/>
    <col min="5130" max="5130" width="8.44140625" style="1" customWidth="1"/>
    <col min="5131" max="5133" width="9.109375" style="1" customWidth="1"/>
    <col min="5134" max="5134" width="0" style="1" hidden="1" customWidth="1"/>
    <col min="5135" max="5135" width="8.44140625" style="1" customWidth="1"/>
    <col min="5136" max="5138" width="9.109375" style="1" customWidth="1"/>
    <col min="5139" max="5139" width="8.5546875" style="1" customWidth="1"/>
    <col min="5140" max="5140" width="11.6640625" style="1" customWidth="1"/>
    <col min="5141" max="5375" width="9.109375" style="1"/>
    <col min="5376" max="5376" width="26.88671875" style="1" customWidth="1"/>
    <col min="5377" max="5377" width="10.44140625" style="1" customWidth="1"/>
    <col min="5378" max="5378" width="8.88671875" style="1" customWidth="1"/>
    <col min="5379" max="5381" width="9.109375" style="1" customWidth="1"/>
    <col min="5382" max="5382" width="8.44140625" style="1" customWidth="1"/>
    <col min="5383" max="5385" width="9.109375" style="1" customWidth="1"/>
    <col min="5386" max="5386" width="8.44140625" style="1" customWidth="1"/>
    <col min="5387" max="5389" width="9.109375" style="1" customWidth="1"/>
    <col min="5390" max="5390" width="0" style="1" hidden="1" customWidth="1"/>
    <col min="5391" max="5391" width="8.44140625" style="1" customWidth="1"/>
    <col min="5392" max="5394" width="9.109375" style="1" customWidth="1"/>
    <col min="5395" max="5395" width="8.5546875" style="1" customWidth="1"/>
    <col min="5396" max="5396" width="11.6640625" style="1" customWidth="1"/>
    <col min="5397" max="5631" width="9.109375" style="1"/>
    <col min="5632" max="5632" width="26.88671875" style="1" customWidth="1"/>
    <col min="5633" max="5633" width="10.44140625" style="1" customWidth="1"/>
    <col min="5634" max="5634" width="8.88671875" style="1" customWidth="1"/>
    <col min="5635" max="5637" width="9.109375" style="1" customWidth="1"/>
    <col min="5638" max="5638" width="8.44140625" style="1" customWidth="1"/>
    <col min="5639" max="5641" width="9.109375" style="1" customWidth="1"/>
    <col min="5642" max="5642" width="8.44140625" style="1" customWidth="1"/>
    <col min="5643" max="5645" width="9.109375" style="1" customWidth="1"/>
    <col min="5646" max="5646" width="0" style="1" hidden="1" customWidth="1"/>
    <col min="5647" max="5647" width="8.44140625" style="1" customWidth="1"/>
    <col min="5648" max="5650" width="9.109375" style="1" customWidth="1"/>
    <col min="5651" max="5651" width="8.5546875" style="1" customWidth="1"/>
    <col min="5652" max="5652" width="11.6640625" style="1" customWidth="1"/>
    <col min="5653" max="5887" width="9.109375" style="1"/>
    <col min="5888" max="5888" width="26.88671875" style="1" customWidth="1"/>
    <col min="5889" max="5889" width="10.44140625" style="1" customWidth="1"/>
    <col min="5890" max="5890" width="8.88671875" style="1" customWidth="1"/>
    <col min="5891" max="5893" width="9.109375" style="1" customWidth="1"/>
    <col min="5894" max="5894" width="8.44140625" style="1" customWidth="1"/>
    <col min="5895" max="5897" width="9.109375" style="1" customWidth="1"/>
    <col min="5898" max="5898" width="8.44140625" style="1" customWidth="1"/>
    <col min="5899" max="5901" width="9.109375" style="1" customWidth="1"/>
    <col min="5902" max="5902" width="0" style="1" hidden="1" customWidth="1"/>
    <col min="5903" max="5903" width="8.44140625" style="1" customWidth="1"/>
    <col min="5904" max="5906" width="9.109375" style="1" customWidth="1"/>
    <col min="5907" max="5907" width="8.5546875" style="1" customWidth="1"/>
    <col min="5908" max="5908" width="11.6640625" style="1" customWidth="1"/>
    <col min="5909" max="6143" width="9.109375" style="1"/>
    <col min="6144" max="6144" width="26.88671875" style="1" customWidth="1"/>
    <col min="6145" max="6145" width="10.44140625" style="1" customWidth="1"/>
    <col min="6146" max="6146" width="8.88671875" style="1" customWidth="1"/>
    <col min="6147" max="6149" width="9.109375" style="1" customWidth="1"/>
    <col min="6150" max="6150" width="8.44140625" style="1" customWidth="1"/>
    <col min="6151" max="6153" width="9.109375" style="1" customWidth="1"/>
    <col min="6154" max="6154" width="8.44140625" style="1" customWidth="1"/>
    <col min="6155" max="6157" width="9.109375" style="1" customWidth="1"/>
    <col min="6158" max="6158" width="0" style="1" hidden="1" customWidth="1"/>
    <col min="6159" max="6159" width="8.44140625" style="1" customWidth="1"/>
    <col min="6160" max="6162" width="9.109375" style="1" customWidth="1"/>
    <col min="6163" max="6163" width="8.5546875" style="1" customWidth="1"/>
    <col min="6164" max="6164" width="11.6640625" style="1" customWidth="1"/>
    <col min="6165" max="6399" width="9.109375" style="1"/>
    <col min="6400" max="6400" width="26.88671875" style="1" customWidth="1"/>
    <col min="6401" max="6401" width="10.44140625" style="1" customWidth="1"/>
    <col min="6402" max="6402" width="8.88671875" style="1" customWidth="1"/>
    <col min="6403" max="6405" width="9.109375" style="1" customWidth="1"/>
    <col min="6406" max="6406" width="8.44140625" style="1" customWidth="1"/>
    <col min="6407" max="6409" width="9.109375" style="1" customWidth="1"/>
    <col min="6410" max="6410" width="8.44140625" style="1" customWidth="1"/>
    <col min="6411" max="6413" width="9.109375" style="1" customWidth="1"/>
    <col min="6414" max="6414" width="0" style="1" hidden="1" customWidth="1"/>
    <col min="6415" max="6415" width="8.44140625" style="1" customWidth="1"/>
    <col min="6416" max="6418" width="9.109375" style="1" customWidth="1"/>
    <col min="6419" max="6419" width="8.5546875" style="1" customWidth="1"/>
    <col min="6420" max="6420" width="11.6640625" style="1" customWidth="1"/>
    <col min="6421" max="6655" width="9.109375" style="1"/>
    <col min="6656" max="6656" width="26.88671875" style="1" customWidth="1"/>
    <col min="6657" max="6657" width="10.44140625" style="1" customWidth="1"/>
    <col min="6658" max="6658" width="8.88671875" style="1" customWidth="1"/>
    <col min="6659" max="6661" width="9.109375" style="1" customWidth="1"/>
    <col min="6662" max="6662" width="8.44140625" style="1" customWidth="1"/>
    <col min="6663" max="6665" width="9.109375" style="1" customWidth="1"/>
    <col min="6666" max="6666" width="8.44140625" style="1" customWidth="1"/>
    <col min="6667" max="6669" width="9.109375" style="1" customWidth="1"/>
    <col min="6670" max="6670" width="0" style="1" hidden="1" customWidth="1"/>
    <col min="6671" max="6671" width="8.44140625" style="1" customWidth="1"/>
    <col min="6672" max="6674" width="9.109375" style="1" customWidth="1"/>
    <col min="6675" max="6675" width="8.5546875" style="1" customWidth="1"/>
    <col min="6676" max="6676" width="11.6640625" style="1" customWidth="1"/>
    <col min="6677" max="6911" width="9.109375" style="1"/>
    <col min="6912" max="6912" width="26.88671875" style="1" customWidth="1"/>
    <col min="6913" max="6913" width="10.44140625" style="1" customWidth="1"/>
    <col min="6914" max="6914" width="8.88671875" style="1" customWidth="1"/>
    <col min="6915" max="6917" width="9.109375" style="1" customWidth="1"/>
    <col min="6918" max="6918" width="8.44140625" style="1" customWidth="1"/>
    <col min="6919" max="6921" width="9.109375" style="1" customWidth="1"/>
    <col min="6922" max="6922" width="8.44140625" style="1" customWidth="1"/>
    <col min="6923" max="6925" width="9.109375" style="1" customWidth="1"/>
    <col min="6926" max="6926" width="0" style="1" hidden="1" customWidth="1"/>
    <col min="6927" max="6927" width="8.44140625" style="1" customWidth="1"/>
    <col min="6928" max="6930" width="9.109375" style="1" customWidth="1"/>
    <col min="6931" max="6931" width="8.5546875" style="1" customWidth="1"/>
    <col min="6932" max="6932" width="11.6640625" style="1" customWidth="1"/>
    <col min="6933" max="7167" width="9.109375" style="1"/>
    <col min="7168" max="7168" width="26.88671875" style="1" customWidth="1"/>
    <col min="7169" max="7169" width="10.44140625" style="1" customWidth="1"/>
    <col min="7170" max="7170" width="8.88671875" style="1" customWidth="1"/>
    <col min="7171" max="7173" width="9.109375" style="1" customWidth="1"/>
    <col min="7174" max="7174" width="8.44140625" style="1" customWidth="1"/>
    <col min="7175" max="7177" width="9.109375" style="1" customWidth="1"/>
    <col min="7178" max="7178" width="8.44140625" style="1" customWidth="1"/>
    <col min="7179" max="7181" width="9.109375" style="1" customWidth="1"/>
    <col min="7182" max="7182" width="0" style="1" hidden="1" customWidth="1"/>
    <col min="7183" max="7183" width="8.44140625" style="1" customWidth="1"/>
    <col min="7184" max="7186" width="9.109375" style="1" customWidth="1"/>
    <col min="7187" max="7187" width="8.5546875" style="1" customWidth="1"/>
    <col min="7188" max="7188" width="11.6640625" style="1" customWidth="1"/>
    <col min="7189" max="7423" width="9.109375" style="1"/>
    <col min="7424" max="7424" width="26.88671875" style="1" customWidth="1"/>
    <col min="7425" max="7425" width="10.44140625" style="1" customWidth="1"/>
    <col min="7426" max="7426" width="8.88671875" style="1" customWidth="1"/>
    <col min="7427" max="7429" width="9.109375" style="1" customWidth="1"/>
    <col min="7430" max="7430" width="8.44140625" style="1" customWidth="1"/>
    <col min="7431" max="7433" width="9.109375" style="1" customWidth="1"/>
    <col min="7434" max="7434" width="8.44140625" style="1" customWidth="1"/>
    <col min="7435" max="7437" width="9.109375" style="1" customWidth="1"/>
    <col min="7438" max="7438" width="0" style="1" hidden="1" customWidth="1"/>
    <col min="7439" max="7439" width="8.44140625" style="1" customWidth="1"/>
    <col min="7440" max="7442" width="9.109375" style="1" customWidth="1"/>
    <col min="7443" max="7443" width="8.5546875" style="1" customWidth="1"/>
    <col min="7444" max="7444" width="11.6640625" style="1" customWidth="1"/>
    <col min="7445" max="7679" width="9.109375" style="1"/>
    <col min="7680" max="7680" width="26.88671875" style="1" customWidth="1"/>
    <col min="7681" max="7681" width="10.44140625" style="1" customWidth="1"/>
    <col min="7682" max="7682" width="8.88671875" style="1" customWidth="1"/>
    <col min="7683" max="7685" width="9.109375" style="1" customWidth="1"/>
    <col min="7686" max="7686" width="8.44140625" style="1" customWidth="1"/>
    <col min="7687" max="7689" width="9.109375" style="1" customWidth="1"/>
    <col min="7690" max="7690" width="8.44140625" style="1" customWidth="1"/>
    <col min="7691" max="7693" width="9.109375" style="1" customWidth="1"/>
    <col min="7694" max="7694" width="0" style="1" hidden="1" customWidth="1"/>
    <col min="7695" max="7695" width="8.44140625" style="1" customWidth="1"/>
    <col min="7696" max="7698" width="9.109375" style="1" customWidth="1"/>
    <col min="7699" max="7699" width="8.5546875" style="1" customWidth="1"/>
    <col min="7700" max="7700" width="11.6640625" style="1" customWidth="1"/>
    <col min="7701" max="7935" width="9.109375" style="1"/>
    <col min="7936" max="7936" width="26.88671875" style="1" customWidth="1"/>
    <col min="7937" max="7937" width="10.44140625" style="1" customWidth="1"/>
    <col min="7938" max="7938" width="8.88671875" style="1" customWidth="1"/>
    <col min="7939" max="7941" width="9.109375" style="1" customWidth="1"/>
    <col min="7942" max="7942" width="8.44140625" style="1" customWidth="1"/>
    <col min="7943" max="7945" width="9.109375" style="1" customWidth="1"/>
    <col min="7946" max="7946" width="8.44140625" style="1" customWidth="1"/>
    <col min="7947" max="7949" width="9.109375" style="1" customWidth="1"/>
    <col min="7950" max="7950" width="0" style="1" hidden="1" customWidth="1"/>
    <col min="7951" max="7951" width="8.44140625" style="1" customWidth="1"/>
    <col min="7952" max="7954" width="9.109375" style="1" customWidth="1"/>
    <col min="7955" max="7955" width="8.5546875" style="1" customWidth="1"/>
    <col min="7956" max="7956" width="11.6640625" style="1" customWidth="1"/>
    <col min="7957" max="8191" width="9.109375" style="1"/>
    <col min="8192" max="8192" width="26.88671875" style="1" customWidth="1"/>
    <col min="8193" max="8193" width="10.44140625" style="1" customWidth="1"/>
    <col min="8194" max="8194" width="8.88671875" style="1" customWidth="1"/>
    <col min="8195" max="8197" width="9.109375" style="1" customWidth="1"/>
    <col min="8198" max="8198" width="8.44140625" style="1" customWidth="1"/>
    <col min="8199" max="8201" width="9.109375" style="1" customWidth="1"/>
    <col min="8202" max="8202" width="8.44140625" style="1" customWidth="1"/>
    <col min="8203" max="8205" width="9.109375" style="1" customWidth="1"/>
    <col min="8206" max="8206" width="0" style="1" hidden="1" customWidth="1"/>
    <col min="8207" max="8207" width="8.44140625" style="1" customWidth="1"/>
    <col min="8208" max="8210" width="9.109375" style="1" customWidth="1"/>
    <col min="8211" max="8211" width="8.5546875" style="1" customWidth="1"/>
    <col min="8212" max="8212" width="11.6640625" style="1" customWidth="1"/>
    <col min="8213" max="8447" width="9.109375" style="1"/>
    <col min="8448" max="8448" width="26.88671875" style="1" customWidth="1"/>
    <col min="8449" max="8449" width="10.44140625" style="1" customWidth="1"/>
    <col min="8450" max="8450" width="8.88671875" style="1" customWidth="1"/>
    <col min="8451" max="8453" width="9.109375" style="1" customWidth="1"/>
    <col min="8454" max="8454" width="8.44140625" style="1" customWidth="1"/>
    <col min="8455" max="8457" width="9.109375" style="1" customWidth="1"/>
    <col min="8458" max="8458" width="8.44140625" style="1" customWidth="1"/>
    <col min="8459" max="8461" width="9.109375" style="1" customWidth="1"/>
    <col min="8462" max="8462" width="0" style="1" hidden="1" customWidth="1"/>
    <col min="8463" max="8463" width="8.44140625" style="1" customWidth="1"/>
    <col min="8464" max="8466" width="9.109375" style="1" customWidth="1"/>
    <col min="8467" max="8467" width="8.5546875" style="1" customWidth="1"/>
    <col min="8468" max="8468" width="11.6640625" style="1" customWidth="1"/>
    <col min="8469" max="8703" width="9.109375" style="1"/>
    <col min="8704" max="8704" width="26.88671875" style="1" customWidth="1"/>
    <col min="8705" max="8705" width="10.44140625" style="1" customWidth="1"/>
    <col min="8706" max="8706" width="8.88671875" style="1" customWidth="1"/>
    <col min="8707" max="8709" width="9.109375" style="1" customWidth="1"/>
    <col min="8710" max="8710" width="8.44140625" style="1" customWidth="1"/>
    <col min="8711" max="8713" width="9.109375" style="1" customWidth="1"/>
    <col min="8714" max="8714" width="8.44140625" style="1" customWidth="1"/>
    <col min="8715" max="8717" width="9.109375" style="1" customWidth="1"/>
    <col min="8718" max="8718" width="0" style="1" hidden="1" customWidth="1"/>
    <col min="8719" max="8719" width="8.44140625" style="1" customWidth="1"/>
    <col min="8720" max="8722" width="9.109375" style="1" customWidth="1"/>
    <col min="8723" max="8723" width="8.5546875" style="1" customWidth="1"/>
    <col min="8724" max="8724" width="11.6640625" style="1" customWidth="1"/>
    <col min="8725" max="8959" width="9.109375" style="1"/>
    <col min="8960" max="8960" width="26.88671875" style="1" customWidth="1"/>
    <col min="8961" max="8961" width="10.44140625" style="1" customWidth="1"/>
    <col min="8962" max="8962" width="8.88671875" style="1" customWidth="1"/>
    <col min="8963" max="8965" width="9.109375" style="1" customWidth="1"/>
    <col min="8966" max="8966" width="8.44140625" style="1" customWidth="1"/>
    <col min="8967" max="8969" width="9.109375" style="1" customWidth="1"/>
    <col min="8970" max="8970" width="8.44140625" style="1" customWidth="1"/>
    <col min="8971" max="8973" width="9.109375" style="1" customWidth="1"/>
    <col min="8974" max="8974" width="0" style="1" hidden="1" customWidth="1"/>
    <col min="8975" max="8975" width="8.44140625" style="1" customWidth="1"/>
    <col min="8976" max="8978" width="9.109375" style="1" customWidth="1"/>
    <col min="8979" max="8979" width="8.5546875" style="1" customWidth="1"/>
    <col min="8980" max="8980" width="11.6640625" style="1" customWidth="1"/>
    <col min="8981" max="9215" width="9.109375" style="1"/>
    <col min="9216" max="9216" width="26.88671875" style="1" customWidth="1"/>
    <col min="9217" max="9217" width="10.44140625" style="1" customWidth="1"/>
    <col min="9218" max="9218" width="8.88671875" style="1" customWidth="1"/>
    <col min="9219" max="9221" width="9.109375" style="1" customWidth="1"/>
    <col min="9222" max="9222" width="8.44140625" style="1" customWidth="1"/>
    <col min="9223" max="9225" width="9.109375" style="1" customWidth="1"/>
    <col min="9226" max="9226" width="8.44140625" style="1" customWidth="1"/>
    <col min="9227" max="9229" width="9.109375" style="1" customWidth="1"/>
    <col min="9230" max="9230" width="0" style="1" hidden="1" customWidth="1"/>
    <col min="9231" max="9231" width="8.44140625" style="1" customWidth="1"/>
    <col min="9232" max="9234" width="9.109375" style="1" customWidth="1"/>
    <col min="9235" max="9235" width="8.5546875" style="1" customWidth="1"/>
    <col min="9236" max="9236" width="11.6640625" style="1" customWidth="1"/>
    <col min="9237" max="9471" width="9.109375" style="1"/>
    <col min="9472" max="9472" width="26.88671875" style="1" customWidth="1"/>
    <col min="9473" max="9473" width="10.44140625" style="1" customWidth="1"/>
    <col min="9474" max="9474" width="8.88671875" style="1" customWidth="1"/>
    <col min="9475" max="9477" width="9.109375" style="1" customWidth="1"/>
    <col min="9478" max="9478" width="8.44140625" style="1" customWidth="1"/>
    <col min="9479" max="9481" width="9.109375" style="1" customWidth="1"/>
    <col min="9482" max="9482" width="8.44140625" style="1" customWidth="1"/>
    <col min="9483" max="9485" width="9.109375" style="1" customWidth="1"/>
    <col min="9486" max="9486" width="0" style="1" hidden="1" customWidth="1"/>
    <col min="9487" max="9487" width="8.44140625" style="1" customWidth="1"/>
    <col min="9488" max="9490" width="9.109375" style="1" customWidth="1"/>
    <col min="9491" max="9491" width="8.5546875" style="1" customWidth="1"/>
    <col min="9492" max="9492" width="11.6640625" style="1" customWidth="1"/>
    <col min="9493" max="9727" width="9.109375" style="1"/>
    <col min="9728" max="9728" width="26.88671875" style="1" customWidth="1"/>
    <col min="9729" max="9729" width="10.44140625" style="1" customWidth="1"/>
    <col min="9730" max="9730" width="8.88671875" style="1" customWidth="1"/>
    <col min="9731" max="9733" width="9.109375" style="1" customWidth="1"/>
    <col min="9734" max="9734" width="8.44140625" style="1" customWidth="1"/>
    <col min="9735" max="9737" width="9.109375" style="1" customWidth="1"/>
    <col min="9738" max="9738" width="8.44140625" style="1" customWidth="1"/>
    <col min="9739" max="9741" width="9.109375" style="1" customWidth="1"/>
    <col min="9742" max="9742" width="0" style="1" hidden="1" customWidth="1"/>
    <col min="9743" max="9743" width="8.44140625" style="1" customWidth="1"/>
    <col min="9744" max="9746" width="9.109375" style="1" customWidth="1"/>
    <col min="9747" max="9747" width="8.5546875" style="1" customWidth="1"/>
    <col min="9748" max="9748" width="11.6640625" style="1" customWidth="1"/>
    <col min="9749" max="9983" width="9.109375" style="1"/>
    <col min="9984" max="9984" width="26.88671875" style="1" customWidth="1"/>
    <col min="9985" max="9985" width="10.44140625" style="1" customWidth="1"/>
    <col min="9986" max="9986" width="8.88671875" style="1" customWidth="1"/>
    <col min="9987" max="9989" width="9.109375" style="1" customWidth="1"/>
    <col min="9990" max="9990" width="8.44140625" style="1" customWidth="1"/>
    <col min="9991" max="9993" width="9.109375" style="1" customWidth="1"/>
    <col min="9994" max="9994" width="8.44140625" style="1" customWidth="1"/>
    <col min="9995" max="9997" width="9.109375" style="1" customWidth="1"/>
    <col min="9998" max="9998" width="0" style="1" hidden="1" customWidth="1"/>
    <col min="9999" max="9999" width="8.44140625" style="1" customWidth="1"/>
    <col min="10000" max="10002" width="9.109375" style="1" customWidth="1"/>
    <col min="10003" max="10003" width="8.5546875" style="1" customWidth="1"/>
    <col min="10004" max="10004" width="11.6640625" style="1" customWidth="1"/>
    <col min="10005" max="10239" width="9.109375" style="1"/>
    <col min="10240" max="10240" width="26.88671875" style="1" customWidth="1"/>
    <col min="10241" max="10241" width="10.44140625" style="1" customWidth="1"/>
    <col min="10242" max="10242" width="8.88671875" style="1" customWidth="1"/>
    <col min="10243" max="10245" width="9.109375" style="1" customWidth="1"/>
    <col min="10246" max="10246" width="8.44140625" style="1" customWidth="1"/>
    <col min="10247" max="10249" width="9.109375" style="1" customWidth="1"/>
    <col min="10250" max="10250" width="8.44140625" style="1" customWidth="1"/>
    <col min="10251" max="10253" width="9.109375" style="1" customWidth="1"/>
    <col min="10254" max="10254" width="0" style="1" hidden="1" customWidth="1"/>
    <col min="10255" max="10255" width="8.44140625" style="1" customWidth="1"/>
    <col min="10256" max="10258" width="9.109375" style="1" customWidth="1"/>
    <col min="10259" max="10259" width="8.5546875" style="1" customWidth="1"/>
    <col min="10260" max="10260" width="11.6640625" style="1" customWidth="1"/>
    <col min="10261" max="10495" width="9.109375" style="1"/>
    <col min="10496" max="10496" width="26.88671875" style="1" customWidth="1"/>
    <col min="10497" max="10497" width="10.44140625" style="1" customWidth="1"/>
    <col min="10498" max="10498" width="8.88671875" style="1" customWidth="1"/>
    <col min="10499" max="10501" width="9.109375" style="1" customWidth="1"/>
    <col min="10502" max="10502" width="8.44140625" style="1" customWidth="1"/>
    <col min="10503" max="10505" width="9.109375" style="1" customWidth="1"/>
    <col min="10506" max="10506" width="8.44140625" style="1" customWidth="1"/>
    <col min="10507" max="10509" width="9.109375" style="1" customWidth="1"/>
    <col min="10510" max="10510" width="0" style="1" hidden="1" customWidth="1"/>
    <col min="10511" max="10511" width="8.44140625" style="1" customWidth="1"/>
    <col min="10512" max="10514" width="9.109375" style="1" customWidth="1"/>
    <col min="10515" max="10515" width="8.5546875" style="1" customWidth="1"/>
    <col min="10516" max="10516" width="11.6640625" style="1" customWidth="1"/>
    <col min="10517" max="10751" width="9.109375" style="1"/>
    <col min="10752" max="10752" width="26.88671875" style="1" customWidth="1"/>
    <col min="10753" max="10753" width="10.44140625" style="1" customWidth="1"/>
    <col min="10754" max="10754" width="8.88671875" style="1" customWidth="1"/>
    <col min="10755" max="10757" width="9.109375" style="1" customWidth="1"/>
    <col min="10758" max="10758" width="8.44140625" style="1" customWidth="1"/>
    <col min="10759" max="10761" width="9.109375" style="1" customWidth="1"/>
    <col min="10762" max="10762" width="8.44140625" style="1" customWidth="1"/>
    <col min="10763" max="10765" width="9.109375" style="1" customWidth="1"/>
    <col min="10766" max="10766" width="0" style="1" hidden="1" customWidth="1"/>
    <col min="10767" max="10767" width="8.44140625" style="1" customWidth="1"/>
    <col min="10768" max="10770" width="9.109375" style="1" customWidth="1"/>
    <col min="10771" max="10771" width="8.5546875" style="1" customWidth="1"/>
    <col min="10772" max="10772" width="11.6640625" style="1" customWidth="1"/>
    <col min="10773" max="11007" width="9.109375" style="1"/>
    <col min="11008" max="11008" width="26.88671875" style="1" customWidth="1"/>
    <col min="11009" max="11009" width="10.44140625" style="1" customWidth="1"/>
    <col min="11010" max="11010" width="8.88671875" style="1" customWidth="1"/>
    <col min="11011" max="11013" width="9.109375" style="1" customWidth="1"/>
    <col min="11014" max="11014" width="8.44140625" style="1" customWidth="1"/>
    <col min="11015" max="11017" width="9.109375" style="1" customWidth="1"/>
    <col min="11018" max="11018" width="8.44140625" style="1" customWidth="1"/>
    <col min="11019" max="11021" width="9.109375" style="1" customWidth="1"/>
    <col min="11022" max="11022" width="0" style="1" hidden="1" customWidth="1"/>
    <col min="11023" max="11023" width="8.44140625" style="1" customWidth="1"/>
    <col min="11024" max="11026" width="9.109375" style="1" customWidth="1"/>
    <col min="11027" max="11027" width="8.5546875" style="1" customWidth="1"/>
    <col min="11028" max="11028" width="11.6640625" style="1" customWidth="1"/>
    <col min="11029" max="11263" width="9.109375" style="1"/>
    <col min="11264" max="11264" width="26.88671875" style="1" customWidth="1"/>
    <col min="11265" max="11265" width="10.44140625" style="1" customWidth="1"/>
    <col min="11266" max="11266" width="8.88671875" style="1" customWidth="1"/>
    <col min="11267" max="11269" width="9.109375" style="1" customWidth="1"/>
    <col min="11270" max="11270" width="8.44140625" style="1" customWidth="1"/>
    <col min="11271" max="11273" width="9.109375" style="1" customWidth="1"/>
    <col min="11274" max="11274" width="8.44140625" style="1" customWidth="1"/>
    <col min="11275" max="11277" width="9.109375" style="1" customWidth="1"/>
    <col min="11278" max="11278" width="0" style="1" hidden="1" customWidth="1"/>
    <col min="11279" max="11279" width="8.44140625" style="1" customWidth="1"/>
    <col min="11280" max="11282" width="9.109375" style="1" customWidth="1"/>
    <col min="11283" max="11283" width="8.5546875" style="1" customWidth="1"/>
    <col min="11284" max="11284" width="11.6640625" style="1" customWidth="1"/>
    <col min="11285" max="11519" width="9.109375" style="1"/>
    <col min="11520" max="11520" width="26.88671875" style="1" customWidth="1"/>
    <col min="11521" max="11521" width="10.44140625" style="1" customWidth="1"/>
    <col min="11522" max="11522" width="8.88671875" style="1" customWidth="1"/>
    <col min="11523" max="11525" width="9.109375" style="1" customWidth="1"/>
    <col min="11526" max="11526" width="8.44140625" style="1" customWidth="1"/>
    <col min="11527" max="11529" width="9.109375" style="1" customWidth="1"/>
    <col min="11530" max="11530" width="8.44140625" style="1" customWidth="1"/>
    <col min="11531" max="11533" width="9.109375" style="1" customWidth="1"/>
    <col min="11534" max="11534" width="0" style="1" hidden="1" customWidth="1"/>
    <col min="11535" max="11535" width="8.44140625" style="1" customWidth="1"/>
    <col min="11536" max="11538" width="9.109375" style="1" customWidth="1"/>
    <col min="11539" max="11539" width="8.5546875" style="1" customWidth="1"/>
    <col min="11540" max="11540" width="11.6640625" style="1" customWidth="1"/>
    <col min="11541" max="11775" width="9.109375" style="1"/>
    <col min="11776" max="11776" width="26.88671875" style="1" customWidth="1"/>
    <col min="11777" max="11777" width="10.44140625" style="1" customWidth="1"/>
    <col min="11778" max="11778" width="8.88671875" style="1" customWidth="1"/>
    <col min="11779" max="11781" width="9.109375" style="1" customWidth="1"/>
    <col min="11782" max="11782" width="8.44140625" style="1" customWidth="1"/>
    <col min="11783" max="11785" width="9.109375" style="1" customWidth="1"/>
    <col min="11786" max="11786" width="8.44140625" style="1" customWidth="1"/>
    <col min="11787" max="11789" width="9.109375" style="1" customWidth="1"/>
    <col min="11790" max="11790" width="0" style="1" hidden="1" customWidth="1"/>
    <col min="11791" max="11791" width="8.44140625" style="1" customWidth="1"/>
    <col min="11792" max="11794" width="9.109375" style="1" customWidth="1"/>
    <col min="11795" max="11795" width="8.5546875" style="1" customWidth="1"/>
    <col min="11796" max="11796" width="11.6640625" style="1" customWidth="1"/>
    <col min="11797" max="12031" width="9.109375" style="1"/>
    <col min="12032" max="12032" width="26.88671875" style="1" customWidth="1"/>
    <col min="12033" max="12033" width="10.44140625" style="1" customWidth="1"/>
    <col min="12034" max="12034" width="8.88671875" style="1" customWidth="1"/>
    <col min="12035" max="12037" width="9.109375" style="1" customWidth="1"/>
    <col min="12038" max="12038" width="8.44140625" style="1" customWidth="1"/>
    <col min="12039" max="12041" width="9.109375" style="1" customWidth="1"/>
    <col min="12042" max="12042" width="8.44140625" style="1" customWidth="1"/>
    <col min="12043" max="12045" width="9.109375" style="1" customWidth="1"/>
    <col min="12046" max="12046" width="0" style="1" hidden="1" customWidth="1"/>
    <col min="12047" max="12047" width="8.44140625" style="1" customWidth="1"/>
    <col min="12048" max="12050" width="9.109375" style="1" customWidth="1"/>
    <col min="12051" max="12051" width="8.5546875" style="1" customWidth="1"/>
    <col min="12052" max="12052" width="11.6640625" style="1" customWidth="1"/>
    <col min="12053" max="12287" width="9.109375" style="1"/>
    <col min="12288" max="12288" width="26.88671875" style="1" customWidth="1"/>
    <col min="12289" max="12289" width="10.44140625" style="1" customWidth="1"/>
    <col min="12290" max="12290" width="8.88671875" style="1" customWidth="1"/>
    <col min="12291" max="12293" width="9.109375" style="1" customWidth="1"/>
    <col min="12294" max="12294" width="8.44140625" style="1" customWidth="1"/>
    <col min="12295" max="12297" width="9.109375" style="1" customWidth="1"/>
    <col min="12298" max="12298" width="8.44140625" style="1" customWidth="1"/>
    <col min="12299" max="12301" width="9.109375" style="1" customWidth="1"/>
    <col min="12302" max="12302" width="0" style="1" hidden="1" customWidth="1"/>
    <col min="12303" max="12303" width="8.44140625" style="1" customWidth="1"/>
    <col min="12304" max="12306" width="9.109375" style="1" customWidth="1"/>
    <col min="12307" max="12307" width="8.5546875" style="1" customWidth="1"/>
    <col min="12308" max="12308" width="11.6640625" style="1" customWidth="1"/>
    <col min="12309" max="12543" width="9.109375" style="1"/>
    <col min="12544" max="12544" width="26.88671875" style="1" customWidth="1"/>
    <col min="12545" max="12545" width="10.44140625" style="1" customWidth="1"/>
    <col min="12546" max="12546" width="8.88671875" style="1" customWidth="1"/>
    <col min="12547" max="12549" width="9.109375" style="1" customWidth="1"/>
    <col min="12550" max="12550" width="8.44140625" style="1" customWidth="1"/>
    <col min="12551" max="12553" width="9.109375" style="1" customWidth="1"/>
    <col min="12554" max="12554" width="8.44140625" style="1" customWidth="1"/>
    <col min="12555" max="12557" width="9.109375" style="1" customWidth="1"/>
    <col min="12558" max="12558" width="0" style="1" hidden="1" customWidth="1"/>
    <col min="12559" max="12559" width="8.44140625" style="1" customWidth="1"/>
    <col min="12560" max="12562" width="9.109375" style="1" customWidth="1"/>
    <col min="12563" max="12563" width="8.5546875" style="1" customWidth="1"/>
    <col min="12564" max="12564" width="11.6640625" style="1" customWidth="1"/>
    <col min="12565" max="12799" width="9.109375" style="1"/>
    <col min="12800" max="12800" width="26.88671875" style="1" customWidth="1"/>
    <col min="12801" max="12801" width="10.44140625" style="1" customWidth="1"/>
    <col min="12802" max="12802" width="8.88671875" style="1" customWidth="1"/>
    <col min="12803" max="12805" width="9.109375" style="1" customWidth="1"/>
    <col min="12806" max="12806" width="8.44140625" style="1" customWidth="1"/>
    <col min="12807" max="12809" width="9.109375" style="1" customWidth="1"/>
    <col min="12810" max="12810" width="8.44140625" style="1" customWidth="1"/>
    <col min="12811" max="12813" width="9.109375" style="1" customWidth="1"/>
    <col min="12814" max="12814" width="0" style="1" hidden="1" customWidth="1"/>
    <col min="12815" max="12815" width="8.44140625" style="1" customWidth="1"/>
    <col min="12816" max="12818" width="9.109375" style="1" customWidth="1"/>
    <col min="12819" max="12819" width="8.5546875" style="1" customWidth="1"/>
    <col min="12820" max="12820" width="11.6640625" style="1" customWidth="1"/>
    <col min="12821" max="13055" width="9.109375" style="1"/>
    <col min="13056" max="13056" width="26.88671875" style="1" customWidth="1"/>
    <col min="13057" max="13057" width="10.44140625" style="1" customWidth="1"/>
    <col min="13058" max="13058" width="8.88671875" style="1" customWidth="1"/>
    <col min="13059" max="13061" width="9.109375" style="1" customWidth="1"/>
    <col min="13062" max="13062" width="8.44140625" style="1" customWidth="1"/>
    <col min="13063" max="13065" width="9.109375" style="1" customWidth="1"/>
    <col min="13066" max="13066" width="8.44140625" style="1" customWidth="1"/>
    <col min="13067" max="13069" width="9.109375" style="1" customWidth="1"/>
    <col min="13070" max="13070" width="0" style="1" hidden="1" customWidth="1"/>
    <col min="13071" max="13071" width="8.44140625" style="1" customWidth="1"/>
    <col min="13072" max="13074" width="9.109375" style="1" customWidth="1"/>
    <col min="13075" max="13075" width="8.5546875" style="1" customWidth="1"/>
    <col min="13076" max="13076" width="11.6640625" style="1" customWidth="1"/>
    <col min="13077" max="13311" width="9.109375" style="1"/>
    <col min="13312" max="13312" width="26.88671875" style="1" customWidth="1"/>
    <col min="13313" max="13313" width="10.44140625" style="1" customWidth="1"/>
    <col min="13314" max="13314" width="8.88671875" style="1" customWidth="1"/>
    <col min="13315" max="13317" width="9.109375" style="1" customWidth="1"/>
    <col min="13318" max="13318" width="8.44140625" style="1" customWidth="1"/>
    <col min="13319" max="13321" width="9.109375" style="1" customWidth="1"/>
    <col min="13322" max="13322" width="8.44140625" style="1" customWidth="1"/>
    <col min="13323" max="13325" width="9.109375" style="1" customWidth="1"/>
    <col min="13326" max="13326" width="0" style="1" hidden="1" customWidth="1"/>
    <col min="13327" max="13327" width="8.44140625" style="1" customWidth="1"/>
    <col min="13328" max="13330" width="9.109375" style="1" customWidth="1"/>
    <col min="13331" max="13331" width="8.5546875" style="1" customWidth="1"/>
    <col min="13332" max="13332" width="11.6640625" style="1" customWidth="1"/>
    <col min="13333" max="13567" width="9.109375" style="1"/>
    <col min="13568" max="13568" width="26.88671875" style="1" customWidth="1"/>
    <col min="13569" max="13569" width="10.44140625" style="1" customWidth="1"/>
    <col min="13570" max="13570" width="8.88671875" style="1" customWidth="1"/>
    <col min="13571" max="13573" width="9.109375" style="1" customWidth="1"/>
    <col min="13574" max="13574" width="8.44140625" style="1" customWidth="1"/>
    <col min="13575" max="13577" width="9.109375" style="1" customWidth="1"/>
    <col min="13578" max="13578" width="8.44140625" style="1" customWidth="1"/>
    <col min="13579" max="13581" width="9.109375" style="1" customWidth="1"/>
    <col min="13582" max="13582" width="0" style="1" hidden="1" customWidth="1"/>
    <col min="13583" max="13583" width="8.44140625" style="1" customWidth="1"/>
    <col min="13584" max="13586" width="9.109375" style="1" customWidth="1"/>
    <col min="13587" max="13587" width="8.5546875" style="1" customWidth="1"/>
    <col min="13588" max="13588" width="11.6640625" style="1" customWidth="1"/>
    <col min="13589" max="13823" width="9.109375" style="1"/>
    <col min="13824" max="13824" width="26.88671875" style="1" customWidth="1"/>
    <col min="13825" max="13825" width="10.44140625" style="1" customWidth="1"/>
    <col min="13826" max="13826" width="8.88671875" style="1" customWidth="1"/>
    <col min="13827" max="13829" width="9.109375" style="1" customWidth="1"/>
    <col min="13830" max="13830" width="8.44140625" style="1" customWidth="1"/>
    <col min="13831" max="13833" width="9.109375" style="1" customWidth="1"/>
    <col min="13834" max="13834" width="8.44140625" style="1" customWidth="1"/>
    <col min="13835" max="13837" width="9.109375" style="1" customWidth="1"/>
    <col min="13838" max="13838" width="0" style="1" hidden="1" customWidth="1"/>
    <col min="13839" max="13839" width="8.44140625" style="1" customWidth="1"/>
    <col min="13840" max="13842" width="9.109375" style="1" customWidth="1"/>
    <col min="13843" max="13843" width="8.5546875" style="1" customWidth="1"/>
    <col min="13844" max="13844" width="11.6640625" style="1" customWidth="1"/>
    <col min="13845" max="14079" width="9.109375" style="1"/>
    <col min="14080" max="14080" width="26.88671875" style="1" customWidth="1"/>
    <col min="14081" max="14081" width="10.44140625" style="1" customWidth="1"/>
    <col min="14082" max="14082" width="8.88671875" style="1" customWidth="1"/>
    <col min="14083" max="14085" width="9.109375" style="1" customWidth="1"/>
    <col min="14086" max="14086" width="8.44140625" style="1" customWidth="1"/>
    <col min="14087" max="14089" width="9.109375" style="1" customWidth="1"/>
    <col min="14090" max="14090" width="8.44140625" style="1" customWidth="1"/>
    <col min="14091" max="14093" width="9.109375" style="1" customWidth="1"/>
    <col min="14094" max="14094" width="0" style="1" hidden="1" customWidth="1"/>
    <col min="14095" max="14095" width="8.44140625" style="1" customWidth="1"/>
    <col min="14096" max="14098" width="9.109375" style="1" customWidth="1"/>
    <col min="14099" max="14099" width="8.5546875" style="1" customWidth="1"/>
    <col min="14100" max="14100" width="11.6640625" style="1" customWidth="1"/>
    <col min="14101" max="14335" width="9.109375" style="1"/>
    <col min="14336" max="14336" width="26.88671875" style="1" customWidth="1"/>
    <col min="14337" max="14337" width="10.44140625" style="1" customWidth="1"/>
    <col min="14338" max="14338" width="8.88671875" style="1" customWidth="1"/>
    <col min="14339" max="14341" width="9.109375" style="1" customWidth="1"/>
    <col min="14342" max="14342" width="8.44140625" style="1" customWidth="1"/>
    <col min="14343" max="14345" width="9.109375" style="1" customWidth="1"/>
    <col min="14346" max="14346" width="8.44140625" style="1" customWidth="1"/>
    <col min="14347" max="14349" width="9.109375" style="1" customWidth="1"/>
    <col min="14350" max="14350" width="0" style="1" hidden="1" customWidth="1"/>
    <col min="14351" max="14351" width="8.44140625" style="1" customWidth="1"/>
    <col min="14352" max="14354" width="9.109375" style="1" customWidth="1"/>
    <col min="14355" max="14355" width="8.5546875" style="1" customWidth="1"/>
    <col min="14356" max="14356" width="11.6640625" style="1" customWidth="1"/>
    <col min="14357" max="14591" width="9.109375" style="1"/>
    <col min="14592" max="14592" width="26.88671875" style="1" customWidth="1"/>
    <col min="14593" max="14593" width="10.44140625" style="1" customWidth="1"/>
    <col min="14594" max="14594" width="8.88671875" style="1" customWidth="1"/>
    <col min="14595" max="14597" width="9.109375" style="1" customWidth="1"/>
    <col min="14598" max="14598" width="8.44140625" style="1" customWidth="1"/>
    <col min="14599" max="14601" width="9.109375" style="1" customWidth="1"/>
    <col min="14602" max="14602" width="8.44140625" style="1" customWidth="1"/>
    <col min="14603" max="14605" width="9.109375" style="1" customWidth="1"/>
    <col min="14606" max="14606" width="0" style="1" hidden="1" customWidth="1"/>
    <col min="14607" max="14607" width="8.44140625" style="1" customWidth="1"/>
    <col min="14608" max="14610" width="9.109375" style="1" customWidth="1"/>
    <col min="14611" max="14611" width="8.5546875" style="1" customWidth="1"/>
    <col min="14612" max="14612" width="11.6640625" style="1" customWidth="1"/>
    <col min="14613" max="14847" width="9.109375" style="1"/>
    <col min="14848" max="14848" width="26.88671875" style="1" customWidth="1"/>
    <col min="14849" max="14849" width="10.44140625" style="1" customWidth="1"/>
    <col min="14850" max="14850" width="8.88671875" style="1" customWidth="1"/>
    <col min="14851" max="14853" width="9.109375" style="1" customWidth="1"/>
    <col min="14854" max="14854" width="8.44140625" style="1" customWidth="1"/>
    <col min="14855" max="14857" width="9.109375" style="1" customWidth="1"/>
    <col min="14858" max="14858" width="8.44140625" style="1" customWidth="1"/>
    <col min="14859" max="14861" width="9.109375" style="1" customWidth="1"/>
    <col min="14862" max="14862" width="0" style="1" hidden="1" customWidth="1"/>
    <col min="14863" max="14863" width="8.44140625" style="1" customWidth="1"/>
    <col min="14864" max="14866" width="9.109375" style="1" customWidth="1"/>
    <col min="14867" max="14867" width="8.5546875" style="1" customWidth="1"/>
    <col min="14868" max="14868" width="11.6640625" style="1" customWidth="1"/>
    <col min="14869" max="15103" width="9.109375" style="1"/>
    <col min="15104" max="15104" width="26.88671875" style="1" customWidth="1"/>
    <col min="15105" max="15105" width="10.44140625" style="1" customWidth="1"/>
    <col min="15106" max="15106" width="8.88671875" style="1" customWidth="1"/>
    <col min="15107" max="15109" width="9.109375" style="1" customWidth="1"/>
    <col min="15110" max="15110" width="8.44140625" style="1" customWidth="1"/>
    <col min="15111" max="15113" width="9.109375" style="1" customWidth="1"/>
    <col min="15114" max="15114" width="8.44140625" style="1" customWidth="1"/>
    <col min="15115" max="15117" width="9.109375" style="1" customWidth="1"/>
    <col min="15118" max="15118" width="0" style="1" hidden="1" customWidth="1"/>
    <col min="15119" max="15119" width="8.44140625" style="1" customWidth="1"/>
    <col min="15120" max="15122" width="9.109375" style="1" customWidth="1"/>
    <col min="15123" max="15123" width="8.5546875" style="1" customWidth="1"/>
    <col min="15124" max="15124" width="11.6640625" style="1" customWidth="1"/>
    <col min="15125" max="15359" width="9.109375" style="1"/>
    <col min="15360" max="15360" width="26.88671875" style="1" customWidth="1"/>
    <col min="15361" max="15361" width="10.44140625" style="1" customWidth="1"/>
    <col min="15362" max="15362" width="8.88671875" style="1" customWidth="1"/>
    <col min="15363" max="15365" width="9.109375" style="1" customWidth="1"/>
    <col min="15366" max="15366" width="8.44140625" style="1" customWidth="1"/>
    <col min="15367" max="15369" width="9.109375" style="1" customWidth="1"/>
    <col min="15370" max="15370" width="8.44140625" style="1" customWidth="1"/>
    <col min="15371" max="15373" width="9.109375" style="1" customWidth="1"/>
    <col min="15374" max="15374" width="0" style="1" hidden="1" customWidth="1"/>
    <col min="15375" max="15375" width="8.44140625" style="1" customWidth="1"/>
    <col min="15376" max="15378" width="9.109375" style="1" customWidth="1"/>
    <col min="15379" max="15379" width="8.5546875" style="1" customWidth="1"/>
    <col min="15380" max="15380" width="11.6640625" style="1" customWidth="1"/>
    <col min="15381" max="15615" width="9.109375" style="1"/>
    <col min="15616" max="15616" width="26.88671875" style="1" customWidth="1"/>
    <col min="15617" max="15617" width="10.44140625" style="1" customWidth="1"/>
    <col min="15618" max="15618" width="8.88671875" style="1" customWidth="1"/>
    <col min="15619" max="15621" width="9.109375" style="1" customWidth="1"/>
    <col min="15622" max="15622" width="8.44140625" style="1" customWidth="1"/>
    <col min="15623" max="15625" width="9.109375" style="1" customWidth="1"/>
    <col min="15626" max="15626" width="8.44140625" style="1" customWidth="1"/>
    <col min="15627" max="15629" width="9.109375" style="1" customWidth="1"/>
    <col min="15630" max="15630" width="0" style="1" hidden="1" customWidth="1"/>
    <col min="15631" max="15631" width="8.44140625" style="1" customWidth="1"/>
    <col min="15632" max="15634" width="9.109375" style="1" customWidth="1"/>
    <col min="15635" max="15635" width="8.5546875" style="1" customWidth="1"/>
    <col min="15636" max="15636" width="11.6640625" style="1" customWidth="1"/>
    <col min="15637" max="15871" width="9.109375" style="1"/>
    <col min="15872" max="15872" width="26.88671875" style="1" customWidth="1"/>
    <col min="15873" max="15873" width="10.44140625" style="1" customWidth="1"/>
    <col min="15874" max="15874" width="8.88671875" style="1" customWidth="1"/>
    <col min="15875" max="15877" width="9.109375" style="1" customWidth="1"/>
    <col min="15878" max="15878" width="8.44140625" style="1" customWidth="1"/>
    <col min="15879" max="15881" width="9.109375" style="1" customWidth="1"/>
    <col min="15882" max="15882" width="8.44140625" style="1" customWidth="1"/>
    <col min="15883" max="15885" width="9.109375" style="1" customWidth="1"/>
    <col min="15886" max="15886" width="0" style="1" hidden="1" customWidth="1"/>
    <col min="15887" max="15887" width="8.44140625" style="1" customWidth="1"/>
    <col min="15888" max="15890" width="9.109375" style="1" customWidth="1"/>
    <col min="15891" max="15891" width="8.5546875" style="1" customWidth="1"/>
    <col min="15892" max="15892" width="11.6640625" style="1" customWidth="1"/>
    <col min="15893" max="16127" width="9.109375" style="1"/>
    <col min="16128" max="16128" width="26.88671875" style="1" customWidth="1"/>
    <col min="16129" max="16129" width="10.44140625" style="1" customWidth="1"/>
    <col min="16130" max="16130" width="8.88671875" style="1" customWidth="1"/>
    <col min="16131" max="16133" width="9.109375" style="1" customWidth="1"/>
    <col min="16134" max="16134" width="8.44140625" style="1" customWidth="1"/>
    <col min="16135" max="16137" width="9.109375" style="1" customWidth="1"/>
    <col min="16138" max="16138" width="8.44140625" style="1" customWidth="1"/>
    <col min="16139" max="16141" width="9.109375" style="1" customWidth="1"/>
    <col min="16142" max="16142" width="0" style="1" hidden="1" customWidth="1"/>
    <col min="16143" max="16143" width="8.44140625" style="1" customWidth="1"/>
    <col min="16144" max="16146" width="9.109375" style="1" customWidth="1"/>
    <col min="16147" max="16147" width="8.5546875" style="1" customWidth="1"/>
    <col min="16148" max="16148" width="11.6640625" style="1" customWidth="1"/>
    <col min="16149" max="16384" width="9.109375" style="1"/>
  </cols>
  <sheetData>
    <row r="1" spans="1:20">
      <c r="O1" s="43" t="s">
        <v>0</v>
      </c>
      <c r="P1" s="43"/>
      <c r="Q1" s="43"/>
      <c r="R1" s="43"/>
      <c r="S1" s="43"/>
    </row>
    <row r="2" spans="1:20">
      <c r="O2" s="44" t="s">
        <v>1</v>
      </c>
      <c r="P2" s="44"/>
      <c r="Q2" s="44"/>
      <c r="R2" s="44"/>
      <c r="S2" s="44"/>
    </row>
    <row r="3" spans="1:20">
      <c r="O3" s="35"/>
      <c r="P3" s="3"/>
      <c r="Q3" s="3"/>
      <c r="R3" s="3"/>
      <c r="S3" s="36"/>
    </row>
    <row r="4" spans="1:20">
      <c r="A4" s="45" t="s">
        <v>2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"/>
    </row>
    <row r="5" spans="1:20">
      <c r="A5" s="45" t="s">
        <v>58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"/>
    </row>
    <row r="6" spans="1:20">
      <c r="A6" s="27"/>
      <c r="B6" s="27"/>
      <c r="C6" s="27"/>
      <c r="D6" s="27"/>
      <c r="E6" s="27"/>
      <c r="F6" s="27"/>
      <c r="G6" s="29"/>
      <c r="H6" s="27"/>
      <c r="I6" s="27"/>
      <c r="J6" s="27"/>
      <c r="K6" s="29"/>
      <c r="L6" s="27"/>
      <c r="M6" s="27"/>
      <c r="N6" s="27"/>
      <c r="O6" s="29"/>
      <c r="P6" s="27"/>
      <c r="Q6" s="27"/>
      <c r="R6" s="27"/>
      <c r="S6" s="29"/>
      <c r="T6" s="4"/>
    </row>
    <row r="7" spans="1:20">
      <c r="A7" s="46" t="s">
        <v>3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"/>
    </row>
    <row r="8" spans="1:20">
      <c r="A8" s="41" t="s">
        <v>4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"/>
    </row>
    <row r="9" spans="1:20">
      <c r="A9" s="4"/>
      <c r="B9" s="4"/>
      <c r="C9" s="6"/>
      <c r="D9" s="4"/>
      <c r="E9" s="4"/>
      <c r="F9" s="4"/>
      <c r="G9" s="30"/>
      <c r="H9" s="4"/>
      <c r="I9" s="4"/>
      <c r="J9" s="4"/>
      <c r="K9" s="30"/>
      <c r="L9" s="4"/>
      <c r="M9" s="4"/>
      <c r="N9" s="4"/>
      <c r="O9" s="30"/>
      <c r="P9" s="4"/>
      <c r="Q9" s="4"/>
      <c r="R9" s="4"/>
      <c r="S9" s="30"/>
      <c r="T9" s="4"/>
    </row>
    <row r="10" spans="1:20">
      <c r="A10" s="42" t="s">
        <v>5</v>
      </c>
      <c r="B10" s="42" t="s">
        <v>6</v>
      </c>
      <c r="C10" s="42" t="s">
        <v>7</v>
      </c>
      <c r="D10" s="42" t="s">
        <v>8</v>
      </c>
      <c r="E10" s="42"/>
      <c r="F10" s="42"/>
      <c r="G10" s="47" t="s">
        <v>9</v>
      </c>
      <c r="H10" s="42" t="s">
        <v>10</v>
      </c>
      <c r="I10" s="42"/>
      <c r="J10" s="42"/>
      <c r="K10" s="47" t="s">
        <v>11</v>
      </c>
      <c r="L10" s="42" t="s">
        <v>12</v>
      </c>
      <c r="M10" s="42"/>
      <c r="N10" s="42"/>
      <c r="O10" s="47" t="s">
        <v>13</v>
      </c>
      <c r="P10" s="42" t="s">
        <v>14</v>
      </c>
      <c r="Q10" s="42"/>
      <c r="R10" s="42"/>
      <c r="S10" s="47" t="s">
        <v>15</v>
      </c>
      <c r="T10" s="4"/>
    </row>
    <row r="11" spans="1:20">
      <c r="A11" s="42"/>
      <c r="B11" s="42"/>
      <c r="C11" s="42"/>
      <c r="D11" s="42"/>
      <c r="E11" s="42"/>
      <c r="F11" s="42"/>
      <c r="G11" s="47"/>
      <c r="H11" s="42"/>
      <c r="I11" s="42"/>
      <c r="J11" s="42"/>
      <c r="K11" s="47"/>
      <c r="L11" s="42"/>
      <c r="M11" s="42"/>
      <c r="N11" s="42"/>
      <c r="O11" s="47"/>
      <c r="P11" s="42"/>
      <c r="Q11" s="42"/>
      <c r="R11" s="42"/>
      <c r="S11" s="47"/>
      <c r="T11" s="4"/>
    </row>
    <row r="12" spans="1:20">
      <c r="A12" s="42"/>
      <c r="B12" s="42"/>
      <c r="C12" s="42"/>
      <c r="D12" s="8" t="s">
        <v>16</v>
      </c>
      <c r="E12" s="8" t="s">
        <v>17</v>
      </c>
      <c r="F12" s="8" t="s">
        <v>18</v>
      </c>
      <c r="G12" s="47"/>
      <c r="H12" s="8" t="s">
        <v>19</v>
      </c>
      <c r="I12" s="8" t="s">
        <v>20</v>
      </c>
      <c r="J12" s="8" t="s">
        <v>21</v>
      </c>
      <c r="K12" s="47"/>
      <c r="L12" s="8" t="s">
        <v>22</v>
      </c>
      <c r="M12" s="8" t="s">
        <v>23</v>
      </c>
      <c r="N12" s="8" t="s">
        <v>24</v>
      </c>
      <c r="O12" s="47"/>
      <c r="P12" s="8" t="s">
        <v>25</v>
      </c>
      <c r="Q12" s="8" t="s">
        <v>26</v>
      </c>
      <c r="R12" s="8" t="s">
        <v>27</v>
      </c>
      <c r="S12" s="47"/>
      <c r="T12" s="4"/>
    </row>
    <row r="13" spans="1:20">
      <c r="A13" s="9" t="s">
        <v>28</v>
      </c>
      <c r="B13" s="9">
        <v>2</v>
      </c>
      <c r="C13" s="9">
        <v>3</v>
      </c>
      <c r="D13" s="9">
        <v>4</v>
      </c>
      <c r="E13" s="9">
        <v>5</v>
      </c>
      <c r="F13" s="9">
        <v>6</v>
      </c>
      <c r="G13" s="31">
        <v>7</v>
      </c>
      <c r="H13" s="9">
        <v>8</v>
      </c>
      <c r="I13" s="9">
        <v>9</v>
      </c>
      <c r="J13" s="9">
        <v>10</v>
      </c>
      <c r="K13" s="31">
        <v>11</v>
      </c>
      <c r="L13" s="9">
        <v>12</v>
      </c>
      <c r="M13" s="9">
        <v>13</v>
      </c>
      <c r="N13" s="9">
        <v>14</v>
      </c>
      <c r="O13" s="31">
        <v>15</v>
      </c>
      <c r="P13" s="10">
        <v>16</v>
      </c>
      <c r="Q13" s="9">
        <v>17</v>
      </c>
      <c r="R13" s="9">
        <v>18</v>
      </c>
      <c r="S13" s="31">
        <v>19</v>
      </c>
      <c r="T13" s="4"/>
    </row>
    <row r="14" spans="1:20" ht="26.4">
      <c r="A14" s="11" t="s">
        <v>29</v>
      </c>
      <c r="B14" s="12"/>
      <c r="C14" s="12">
        <f>C16+C17</f>
        <v>55111.079999999994</v>
      </c>
      <c r="D14" s="13">
        <f>D16+D17</f>
        <v>55111.079999999994</v>
      </c>
      <c r="E14" s="13">
        <f t="shared" ref="E14:S14" si="0">E16+E17</f>
        <v>57932.132239999992</v>
      </c>
      <c r="F14" s="13">
        <f t="shared" si="0"/>
        <v>67360.891100000008</v>
      </c>
      <c r="G14" s="32">
        <f t="shared" si="0"/>
        <v>55111.079999999994</v>
      </c>
      <c r="H14" s="13">
        <f t="shared" si="0"/>
        <v>60169.533169999995</v>
      </c>
      <c r="I14" s="13">
        <f t="shared" si="0"/>
        <v>81735.848040000012</v>
      </c>
      <c r="J14" s="13">
        <f t="shared" si="0"/>
        <v>78825.712120000011</v>
      </c>
      <c r="K14" s="32">
        <f t="shared" si="0"/>
        <v>60169.533169999995</v>
      </c>
      <c r="L14" s="13">
        <f t="shared" si="0"/>
        <v>71515.899820000021</v>
      </c>
      <c r="M14" s="13">
        <f t="shared" si="0"/>
        <v>76491.470520000032</v>
      </c>
      <c r="N14" s="13">
        <f t="shared" si="0"/>
        <v>85889.322830000048</v>
      </c>
      <c r="O14" s="32">
        <f t="shared" si="0"/>
        <v>71515.899820000021</v>
      </c>
      <c r="P14" s="13">
        <f t="shared" si="0"/>
        <v>65913.319647000055</v>
      </c>
      <c r="Q14" s="13">
        <f t="shared" si="0"/>
        <v>55999.285057000066</v>
      </c>
      <c r="R14" s="13">
        <f t="shared" si="0"/>
        <v>31428.307917000075</v>
      </c>
      <c r="S14" s="32">
        <f t="shared" si="0"/>
        <v>65913.319647000055</v>
      </c>
      <c r="T14" s="4"/>
    </row>
    <row r="15" spans="1:20">
      <c r="A15" s="15" t="s">
        <v>30</v>
      </c>
      <c r="B15" s="12"/>
      <c r="C15" s="13"/>
      <c r="D15" s="13"/>
      <c r="E15" s="14"/>
      <c r="F15" s="12"/>
      <c r="G15" s="32"/>
      <c r="H15" s="14"/>
      <c r="I15" s="12"/>
      <c r="J15" s="12"/>
      <c r="K15" s="33"/>
      <c r="L15" s="12"/>
      <c r="M15" s="12"/>
      <c r="N15" s="12"/>
      <c r="O15" s="33"/>
      <c r="P15" s="12"/>
      <c r="Q15" s="14"/>
      <c r="R15" s="12"/>
      <c r="S15" s="33"/>
      <c r="T15" s="4"/>
    </row>
    <row r="16" spans="1:20">
      <c r="A16" s="15" t="s">
        <v>31</v>
      </c>
      <c r="B16" s="16"/>
      <c r="C16" s="16">
        <v>55110.13</v>
      </c>
      <c r="D16" s="16">
        <v>55110.13</v>
      </c>
      <c r="E16" s="16">
        <f>D31</f>
        <v>57736.682629999996</v>
      </c>
      <c r="F16" s="16">
        <f t="shared" ref="F16:R17" si="1">E31</f>
        <v>67141.407730000006</v>
      </c>
      <c r="G16" s="33">
        <f>D16</f>
        <v>55110.13</v>
      </c>
      <c r="H16" s="16">
        <f t="shared" si="1"/>
        <v>59834.13841</v>
      </c>
      <c r="I16" s="16">
        <f t="shared" si="1"/>
        <v>80388.327630000014</v>
      </c>
      <c r="J16" s="16">
        <f t="shared" si="1"/>
        <v>78131.287750000018</v>
      </c>
      <c r="K16" s="33">
        <f>H16</f>
        <v>59834.13841</v>
      </c>
      <c r="L16" s="16">
        <f t="shared" si="1"/>
        <v>70552.956710000028</v>
      </c>
      <c r="M16" s="16">
        <f t="shared" si="1"/>
        <v>75763.272800000035</v>
      </c>
      <c r="N16" s="16">
        <f t="shared" si="1"/>
        <v>76305.45060000004</v>
      </c>
      <c r="O16" s="33">
        <f>L16</f>
        <v>70552.956710000028</v>
      </c>
      <c r="P16" s="16">
        <f t="shared" si="1"/>
        <v>65596.402557000052</v>
      </c>
      <c r="Q16" s="16">
        <f t="shared" si="1"/>
        <v>50154.65096700006</v>
      </c>
      <c r="R16" s="16">
        <f t="shared" si="1"/>
        <v>28919.573827000066</v>
      </c>
      <c r="S16" s="33">
        <f>P16</f>
        <v>65596.402557000052</v>
      </c>
      <c r="T16" s="4"/>
    </row>
    <row r="17" spans="1:20">
      <c r="A17" s="15" t="s">
        <v>32</v>
      </c>
      <c r="B17" s="16"/>
      <c r="C17" s="16">
        <v>0.95</v>
      </c>
      <c r="D17" s="16">
        <v>0.95</v>
      </c>
      <c r="E17" s="16">
        <f>D32</f>
        <v>195.44960999999967</v>
      </c>
      <c r="F17" s="16">
        <f t="shared" si="1"/>
        <v>219.4833699999981</v>
      </c>
      <c r="G17" s="33">
        <f>D17</f>
        <v>0.95</v>
      </c>
      <c r="H17" s="16">
        <f t="shared" si="1"/>
        <v>335.39475999999559</v>
      </c>
      <c r="I17" s="16">
        <f t="shared" si="1"/>
        <v>1347.5204099999974</v>
      </c>
      <c r="J17" s="16">
        <f t="shared" si="1"/>
        <v>694.424369999997</v>
      </c>
      <c r="K17" s="33">
        <f>H17</f>
        <v>335.39475999999559</v>
      </c>
      <c r="L17" s="16">
        <f t="shared" si="1"/>
        <v>962.94311000000016</v>
      </c>
      <c r="M17" s="16">
        <f t="shared" si="1"/>
        <v>728.19772000000012</v>
      </c>
      <c r="N17" s="16">
        <f t="shared" si="1"/>
        <v>9583.8722300000009</v>
      </c>
      <c r="O17" s="33">
        <f>L17</f>
        <v>962.94311000000016</v>
      </c>
      <c r="P17" s="16">
        <f t="shared" si="1"/>
        <v>316.91709000000992</v>
      </c>
      <c r="Q17" s="16">
        <f t="shared" si="1"/>
        <v>5844.6340900000077</v>
      </c>
      <c r="R17" s="16">
        <f t="shared" si="1"/>
        <v>2508.734090000009</v>
      </c>
      <c r="S17" s="33">
        <f>P17</f>
        <v>316.91709000000992</v>
      </c>
      <c r="T17" s="40"/>
    </row>
    <row r="18" spans="1:20" ht="39.6">
      <c r="A18" s="11" t="s">
        <v>33</v>
      </c>
      <c r="B18" s="12">
        <f>B20+B21+B22</f>
        <v>641020.89999999991</v>
      </c>
      <c r="C18" s="12">
        <f>G18+K18+O18+S18</f>
        <v>646719.11879700003</v>
      </c>
      <c r="D18" s="12">
        <f>D20+D21</f>
        <v>50050.766879999996</v>
      </c>
      <c r="E18" s="12">
        <f>E20+E21</f>
        <v>54615.611239999998</v>
      </c>
      <c r="F18" s="12">
        <f>F20+F21</f>
        <v>58782.831759999994</v>
      </c>
      <c r="G18" s="32">
        <f>D18+E18+F18</f>
        <v>163449.20987999998</v>
      </c>
      <c r="H18" s="12">
        <f>H20+H21</f>
        <v>63170.055220000009</v>
      </c>
      <c r="I18" s="12">
        <f>I20+I21</f>
        <v>43780.252370000002</v>
      </c>
      <c r="J18" s="12">
        <f>J20+J21</f>
        <v>71218.731610000017</v>
      </c>
      <c r="K18" s="33">
        <f t="shared" ref="K18:K27" si="2">H18+I18+J18</f>
        <v>178169.03920000003</v>
      </c>
      <c r="L18" s="12">
        <f>L20+L21</f>
        <v>46757.718420000005</v>
      </c>
      <c r="M18" s="12">
        <f>M20+M21</f>
        <v>45831.26629</v>
      </c>
      <c r="N18" s="12">
        <f>N20+N21</f>
        <v>62611.359366999997</v>
      </c>
      <c r="O18" s="33">
        <f t="shared" ref="O18:O27" si="3">L18+M18+N18</f>
        <v>155200.34407699999</v>
      </c>
      <c r="P18" s="12">
        <f>P20+P21</f>
        <v>47769.172000000006</v>
      </c>
      <c r="Q18" s="12">
        <f>Q20+Q21</f>
        <v>52224.616999999998</v>
      </c>
      <c r="R18" s="12">
        <f>R20+R21+1</f>
        <v>49906.636640000004</v>
      </c>
      <c r="S18" s="33">
        <f>P18+Q18+R18+0.1</f>
        <v>149900.52564000001</v>
      </c>
      <c r="T18" s="40">
        <f>G18+K18+O18</f>
        <v>496818.59315699997</v>
      </c>
    </row>
    <row r="19" spans="1:20">
      <c r="A19" s="15" t="s">
        <v>30</v>
      </c>
      <c r="B19" s="12"/>
      <c r="C19" s="12"/>
      <c r="D19" s="17"/>
      <c r="E19" s="17"/>
      <c r="F19" s="17"/>
      <c r="G19" s="32"/>
      <c r="H19" s="16"/>
      <c r="I19" s="16"/>
      <c r="J19" s="16"/>
      <c r="K19" s="33"/>
      <c r="L19" s="16"/>
      <c r="M19" s="16"/>
      <c r="N19" s="16"/>
      <c r="O19" s="33"/>
      <c r="P19" s="16"/>
      <c r="Q19" s="16"/>
      <c r="R19" s="16"/>
      <c r="S19" s="33"/>
      <c r="T19" s="40">
        <f t="shared" ref="T19:T34" si="4">G19+K19+O19</f>
        <v>0</v>
      </c>
    </row>
    <row r="20" spans="1:20" ht="26.4">
      <c r="A20" s="18" t="s">
        <v>34</v>
      </c>
      <c r="B20" s="17">
        <v>433988.1</v>
      </c>
      <c r="C20" s="12">
        <f>G20+K20+O20+S20</f>
        <v>436454.05960700003</v>
      </c>
      <c r="D20" s="17">
        <f>ифнс!D20+куми!D20+фу!D20+дор.!D20+адм!D20+уаз!D20+уо!D20+гкмх!D20+ккис!D20+проч.!D20</f>
        <v>33148.057269999998</v>
      </c>
      <c r="E20" s="17">
        <f>ифнс!E20+куми!E20+фу!E20+дор.!E20+адм!E20+уаз!E20+уо!E20+гкмх!E20+ккис!E20+проч.!E20</f>
        <v>38766.807480000003</v>
      </c>
      <c r="F20" s="17">
        <f>ифнс!F20+куми!F20+фу!F20+дор.!F20+адм!F20+уаз!F20+уо!F20+гкмх!F20+ккис!F20+проч.!F20</f>
        <v>37700.125949999994</v>
      </c>
      <c r="G20" s="32">
        <f>D20+E20+F20</f>
        <v>109614.99069999999</v>
      </c>
      <c r="H20" s="17">
        <f>ифнс!H20+куми!H20+фу!H20+дор.!H20+адм!H20+уаз!H20+уо!H20+гкмх!H20+ккис!H20+проч.!H20</f>
        <v>50830.382480000007</v>
      </c>
      <c r="I20" s="17">
        <f>ифнс!I20+куми!I20+фу!I20+дор.!I20+адм!I20+уаз!I20+уо!I20+гкмх!I20+ккис!I20+проч.!I20</f>
        <v>25869.566530000004</v>
      </c>
      <c r="J20" s="17">
        <f>ифнс!J20+куми!J20+фу!J20+дор.!J20+адм!J20+уаз!J20+уо!J20+гкмх!J20+ккис!J20+проч.!J20</f>
        <v>35980.97727000001</v>
      </c>
      <c r="K20" s="33">
        <f t="shared" si="2"/>
        <v>112680.92628000001</v>
      </c>
      <c r="L20" s="17">
        <f>ифнс!L20+куми!L20+фу!L20+дор.!L20+адм!L20+уаз!L20+уо!L20+гкмх!L20+ккис!L20+проч.!L20</f>
        <v>37481.131260000009</v>
      </c>
      <c r="M20" s="17">
        <f>ифнс!M20+куми!M20+фу!M20+дор.!M20+адм!M20+уаз!M20+уо!M20+гкмх!M20+ккис!M20+проч.!M20</f>
        <v>34359.08</v>
      </c>
      <c r="N20" s="17">
        <f>ифнс!N20+куми!N20+фу!N20+дор.!N20+адм!N20+уаз!N20+уо!N20+гкмх!N20+ккис!N20+проч.!N20</f>
        <v>38325.375226999997</v>
      </c>
      <c r="O20" s="33">
        <f>L20+M20+N20</f>
        <v>110165.58648700001</v>
      </c>
      <c r="P20" s="17">
        <f>ифнс!Q20+куми!Q20+фу!Q20+дор.!Q20+адм!Q20+уаз!Q20+уо!Q20+гкмх!Q20+ккис!Q20+проч.!Q20</f>
        <v>35185.070000000007</v>
      </c>
      <c r="Q20" s="17">
        <f>ифнс!R20+куми!R20+фу!R20+дор.!R20+адм!R20+уаз!R20+уо!R20+гкмх!R20+ккис!R20+проч.!R20</f>
        <v>34033.870000000003</v>
      </c>
      <c r="R20" s="17">
        <f>ифнс!S20+куми!S20+фу!S20+дор.!S20+адм!S20+уаз!S20+уо!S20+гкмх!S20+ккис!S20+проч.!S20-21.64+0.96-13082.6-0.9+13103.45</f>
        <v>34772.716140000004</v>
      </c>
      <c r="S20" s="33">
        <f>P20+Q20+R20+0.9</f>
        <v>103992.55614</v>
      </c>
      <c r="T20" s="40">
        <f t="shared" si="4"/>
        <v>332461.50346700003</v>
      </c>
    </row>
    <row r="21" spans="1:20" ht="26.4">
      <c r="A21" s="18" t="s">
        <v>35</v>
      </c>
      <c r="B21" s="17">
        <v>207032.8</v>
      </c>
      <c r="C21" s="12">
        <f>G21+K21+O21+S21</f>
        <v>210264.95918999999</v>
      </c>
      <c r="D21" s="17">
        <f>ифнс!D21+куми!D21+фу!D21+дор.!D21+адм!D21+уаз!D21+уо!D21+гкмх!D21+ккис!D21+проч.!D21</f>
        <v>16902.709609999998</v>
      </c>
      <c r="E21" s="17">
        <f>ифнс!E21+куми!E21+фу!E21+дор.!E21+адм!E21+уаз!E21+уо!E21+гкмх!E21+ккис!E21+проч.!E21</f>
        <v>15848.803759999999</v>
      </c>
      <c r="F21" s="17">
        <f>ифнс!F21+куми!F21+фу!F21+дор.!F21+адм!F21+уаз!F21+уо!F21+гкмх!F21+ккис!F21+проч.!F21</f>
        <v>21082.705809999999</v>
      </c>
      <c r="G21" s="32">
        <f>D21+E21+F21+1</f>
        <v>53835.21918</v>
      </c>
      <c r="H21" s="17">
        <f>ифнс!H21+куми!H21+фу!H21+дор.!H21+адм!H21+уаз!H21+уо!H21+гкмх!H21+ккис!H21+проч.!H21</f>
        <v>12339.67274</v>
      </c>
      <c r="I21" s="17">
        <f>ифнс!I21+куми!I21+фу!I21+дор.!I21+адм!I21+уаз!I21+уо!I21+гкмх!I21+ккис!I21+проч.!I21</f>
        <v>17910.685839999998</v>
      </c>
      <c r="J21" s="17">
        <f>ифнс!J21+куми!J21+фу!J21+дор.!J21+адм!J21+уаз!J21+уо!J21+гкмх!J21+ккис!J21+проч.!J21</f>
        <v>35237.75434</v>
      </c>
      <c r="K21" s="33">
        <f t="shared" si="2"/>
        <v>65488.11292</v>
      </c>
      <c r="L21" s="17">
        <f>ифнс!L21+куми!L21+фу!L21+дор.!L21+адм!L21+уаз!L21+уо!L21+гкмх!L21+ккис!L21+проч.!L21</f>
        <v>9276.5871599999991</v>
      </c>
      <c r="M21" s="17">
        <f>ифнс!M21+куми!M21+фу!M21+дор.!M21+адм!M21+уаз!M21+уо!M21+гкмх!M21+ккис!M21+проч.!M21</f>
        <v>11472.186290000001</v>
      </c>
      <c r="N21" s="17">
        <f>ифнс!N21+куми!N21+фу!N21+дор.!N21+адм!N21+уаз!N21+уо!N21+гкмх!N21+ккис!N21+проч.!N21</f>
        <v>24285.984140000004</v>
      </c>
      <c r="O21" s="33">
        <f t="shared" si="3"/>
        <v>45034.757590000008</v>
      </c>
      <c r="P21" s="17">
        <f>ифнс!Q21+куми!Q21+фу!Q21+дор.!Q21+адм!Q21+уаз!Q21+уо!Q21+гкмх!Q21+ккис!Q21+проч.!Q21</f>
        <v>12584.101999999999</v>
      </c>
      <c r="Q21" s="17">
        <f>ифнс!R21+куми!R21+фу!R21+дор.!R21+адм!R21+уаз!R21+уо!R21+гкмх!R21+ккис!R21+проч.!R21</f>
        <v>18190.746999999999</v>
      </c>
      <c r="R21" s="17">
        <f>ифнс!S21+куми!S21+фу!S21+дор.!S21+адм!S21+уаз!S21+уо!S21+гкмх!S21+ккис!S21+проч.!S21-0.1</f>
        <v>15132.9205</v>
      </c>
      <c r="S21" s="33">
        <f>P21+Q21+R21-0.9</f>
        <v>45906.869499999993</v>
      </c>
      <c r="T21" s="40">
        <f t="shared" si="4"/>
        <v>164358.08968999999</v>
      </c>
    </row>
    <row r="22" spans="1:20" ht="39.6">
      <c r="A22" s="20" t="s">
        <v>36</v>
      </c>
      <c r="B22" s="17">
        <v>0</v>
      </c>
      <c r="C22" s="12">
        <f>G22+K22+O22+S22</f>
        <v>0</v>
      </c>
      <c r="D22" s="21">
        <v>0</v>
      </c>
      <c r="E22" s="21">
        <v>0</v>
      </c>
      <c r="F22" s="21">
        <v>0</v>
      </c>
      <c r="G22" s="32">
        <f t="shared" ref="G22:G27" si="5">D22+E22+F22</f>
        <v>0</v>
      </c>
      <c r="H22" s="17">
        <v>0</v>
      </c>
      <c r="I22" s="17">
        <v>0</v>
      </c>
      <c r="J22" s="17">
        <v>0</v>
      </c>
      <c r="K22" s="33">
        <f t="shared" si="2"/>
        <v>0</v>
      </c>
      <c r="L22" s="17">
        <v>0</v>
      </c>
      <c r="M22" s="17">
        <v>0</v>
      </c>
      <c r="N22" s="17">
        <v>0</v>
      </c>
      <c r="O22" s="33">
        <f t="shared" si="3"/>
        <v>0</v>
      </c>
      <c r="P22" s="17">
        <v>0</v>
      </c>
      <c r="Q22" s="17">
        <v>0</v>
      </c>
      <c r="R22" s="17">
        <v>0</v>
      </c>
      <c r="S22" s="33">
        <f t="shared" ref="S18:S27" si="6">P22+Q22+R22</f>
        <v>0</v>
      </c>
      <c r="T22" s="40">
        <f t="shared" si="4"/>
        <v>0</v>
      </c>
    </row>
    <row r="23" spans="1:20" ht="26.4">
      <c r="A23" s="22" t="s">
        <v>37</v>
      </c>
      <c r="B23" s="13">
        <f>B25+B26</f>
        <v>696130.98355</v>
      </c>
      <c r="C23" s="12">
        <f>G23+K23+O23+S23</f>
        <v>699363.16099</v>
      </c>
      <c r="D23" s="13">
        <f>D25+D26+D27</f>
        <v>47229.714639999998</v>
      </c>
      <c r="E23" s="13">
        <f>E25+E26+E27</f>
        <v>45186.852379999997</v>
      </c>
      <c r="F23" s="13">
        <f>F25+F26+F27</f>
        <v>65975.189689999999</v>
      </c>
      <c r="G23" s="32">
        <f t="shared" si="5"/>
        <v>158391.75670999999</v>
      </c>
      <c r="H23" s="13">
        <f>H25+H26+H27</f>
        <v>41603.74035</v>
      </c>
      <c r="I23" s="13">
        <f>I25+I26+I27</f>
        <v>46690.388290000003</v>
      </c>
      <c r="J23" s="13">
        <f>J25+J26+J27</f>
        <v>78528.543910000008</v>
      </c>
      <c r="K23" s="33">
        <f>H23+I23+J23</f>
        <v>166822.67255000002</v>
      </c>
      <c r="L23" s="13">
        <f>L25+L26+L27</f>
        <v>41782.147720000001</v>
      </c>
      <c r="M23" s="13">
        <f>M25+M26+M27</f>
        <v>36433.413980000005</v>
      </c>
      <c r="N23" s="13">
        <f>N25+N26+N27</f>
        <v>82587.362549999991</v>
      </c>
      <c r="O23" s="33">
        <f t="shared" si="3"/>
        <v>160802.92424999998</v>
      </c>
      <c r="P23" s="13">
        <f>P25+P26+P27</f>
        <v>57683.206590000002</v>
      </c>
      <c r="Q23" s="13">
        <f>Q25+Q26+Q27</f>
        <v>76795.594140000001</v>
      </c>
      <c r="R23" s="13">
        <f>R25+R26+R27</f>
        <v>78867.00675</v>
      </c>
      <c r="S23" s="33">
        <f t="shared" si="6"/>
        <v>213345.80748000002</v>
      </c>
      <c r="T23" s="40">
        <f t="shared" si="4"/>
        <v>486017.35350999999</v>
      </c>
    </row>
    <row r="24" spans="1:20">
      <c r="A24" s="15" t="s">
        <v>30</v>
      </c>
      <c r="B24" s="17"/>
      <c r="C24" s="12"/>
      <c r="D24" s="17"/>
      <c r="E24" s="17"/>
      <c r="F24" s="17"/>
      <c r="G24" s="32"/>
      <c r="H24" s="17"/>
      <c r="I24" s="17"/>
      <c r="J24" s="17"/>
      <c r="K24" s="33"/>
      <c r="L24" s="17"/>
      <c r="M24" s="24"/>
      <c r="N24" s="24"/>
      <c r="O24" s="33"/>
      <c r="P24" s="17"/>
      <c r="Q24" s="17"/>
      <c r="R24" s="17"/>
      <c r="S24" s="33"/>
      <c r="T24" s="40">
        <f t="shared" si="4"/>
        <v>0</v>
      </c>
    </row>
    <row r="25" spans="1:20" ht="26.4">
      <c r="A25" s="15" t="s">
        <v>38</v>
      </c>
      <c r="B25" s="17">
        <f>C25</f>
        <v>489098.18354999996</v>
      </c>
      <c r="C25" s="12">
        <f>G25+K25+O25+S25</f>
        <v>489098.18354999996</v>
      </c>
      <c r="D25" s="17">
        <f>куми!D25+фу!D25+дор.!D25+снд!D25+гочс!D25+адм!D25+уаз!D25+уо!D25+гкмх!D25+ккис!D25+проч.!D25</f>
        <v>30521.504639999999</v>
      </c>
      <c r="E25" s="17">
        <f>куми!E25+фу!E25+дор.!E25+снд!E25+гочс!E25+адм!E25+уаз!E25+уо!E25+гкмх!E25+ккис!E25+проч.!E25</f>
        <v>29362.08238</v>
      </c>
      <c r="F25" s="17">
        <f>куми!F25+фу!F25+дор.!F25+снд!F25+гочс!F25+адм!F25+уаз!F25+уо!F25+гкмх!F25+ккис!F25+проч.!F2</f>
        <v>45007.395270000001</v>
      </c>
      <c r="G25" s="32">
        <f t="shared" si="5"/>
        <v>104890.98229</v>
      </c>
      <c r="H25" s="17">
        <f>куми!H25+фу!H25+дор.!H25+снд!H25+гочс!H25+адм!H25+уаз!H25+уо!H25+гкмх!H25+ккис!H25+проч.!H25</f>
        <v>30276.19326</v>
      </c>
      <c r="I25" s="17">
        <f>куми!I25+фу!I25+дор.!I25+снд!I25+гочс!I25+адм!I25+уаз!I25+уо!I25+гкмх!I25+ккис!I25+проч.!I25</f>
        <v>28126.60641</v>
      </c>
      <c r="J25" s="17">
        <f>куми!J25+фу!J25+дор.!J25+снд!J25+гочс!J25+адм!J25+уаз!J25+уо!J25+гкмх!J25+ккис!J25+проч.!J25+345.7</f>
        <v>43559.30831</v>
      </c>
      <c r="K25" s="33">
        <f t="shared" si="2"/>
        <v>101962.10798</v>
      </c>
      <c r="L25" s="17">
        <f>куми!L25+фу!L25+дор.!L25+снд!L25+гочс!L25+адм!L25+уаз!L25+уо!L25+гкмх!L25+ккис!L25+проч.!L25+11+тик!L25</f>
        <v>32270.815170000002</v>
      </c>
      <c r="M25" s="17">
        <f>куми!M25+фу!M25+дор.!M25+снд!M25+гочс!M25+адм!M25+уаз!M25+уо!M25+гкмх!M25+ккис!M25+проч.!M25</f>
        <v>33816.902200000004</v>
      </c>
      <c r="N25" s="17">
        <f>куми!N25+фу!N25+дор.!N25+снд!N25+гочс!N25+адм!N25+уаз!N25+уо!N25+гкмх!N25+ккис!N25+проч.!N25+2322.7</f>
        <v>49034.423269999999</v>
      </c>
      <c r="O25" s="33">
        <f>L25+M25+N25</f>
        <v>115122.14064</v>
      </c>
      <c r="P25" s="17">
        <f>куми!Q25+фу!Q25+дор.!Q25+снд!Q25+гочс!Q25+адм!Q25+уаз!Q25+уо!Q25+гкмх!Q25+ккис!Q25+проч.!Q25</f>
        <v>50626.82159</v>
      </c>
      <c r="Q25" s="17">
        <f>куми!R25+фу!R25+дор.!R25+снд!R25+гочс!R25+адм!R25+уаз!R25+уо!R25+гкмх!R25+ккис!R25+проч.!R25</f>
        <v>55268.947139999997</v>
      </c>
      <c r="R25" s="17">
        <f>куми!S25+фу!S25+дор.!S25+снд!S25+гочс!S25+адм!S25+уаз!S25+уо!S25+гкмх!S25+ккис!S25+проч.!S25-35.3</f>
        <v>61227.183910000007</v>
      </c>
      <c r="S25" s="33">
        <f>P25+Q25+R25</f>
        <v>167122.95264</v>
      </c>
      <c r="T25" s="40">
        <f t="shared" si="4"/>
        <v>321975.23090999998</v>
      </c>
    </row>
    <row r="26" spans="1:20" ht="26.4">
      <c r="A26" s="15" t="s">
        <v>39</v>
      </c>
      <c r="B26" s="17">
        <v>207032.8</v>
      </c>
      <c r="C26" s="12">
        <f>G26+K26+O26+S26</f>
        <v>210264.97743999999</v>
      </c>
      <c r="D26" s="17">
        <f>куми!D26+фу!D26+дор.!D26+снд!D26+гочс!D26+адм!D26+уаз!D26+уо!D26+гкмх!D26+ккис!D26+проч.!D26</f>
        <v>16708.21</v>
      </c>
      <c r="E26" s="17">
        <f>куми!E26+фу!E26+дор.!E26+снд!E26+гочс!E26+адм!E26+уаз!E26+уо!E26+гкмх!E26+ккис!E26+проч.!E26</f>
        <v>15824.77</v>
      </c>
      <c r="F26" s="17">
        <f>куми!F26+фу!F26+дор.!F26+снд!F26+гочс!F26+адм!F26+уаз!F26+уо!F26+гкмх!F26+ккис!F26+проч.!F260</f>
        <v>20967.794420000002</v>
      </c>
      <c r="G26" s="32">
        <f t="shared" si="5"/>
        <v>53500.774420000002</v>
      </c>
      <c r="H26" s="17">
        <f>куми!H26+фу!H26+дор.!H26+снд!H26+гочс!H26+адм!H26+уаз!H26+уо!H26+гкмх!H26+ккис!H26+проч.!H26</f>
        <v>11327.547089999998</v>
      </c>
      <c r="I26" s="17">
        <f>куми!I26+фу!I26+дор.!I26+снд!I26+гочс!I26+адм!I26+уаз!I26+уо!I26+гкмх!I26+ккис!I26+проч.!I26</f>
        <v>18563.781879999999</v>
      </c>
      <c r="J26" s="17">
        <f>куми!J26+фу!J26+дор.!J26+снд!J26+гочс!J26+адм!J26+уаз!J26+уо!J26+гкмх!J26+ккис!J26+проч.!J26</f>
        <v>34969.2356</v>
      </c>
      <c r="K26" s="33">
        <f t="shared" si="2"/>
        <v>64860.564569999995</v>
      </c>
      <c r="L26" s="17">
        <f>куми!L26+фу!L26+дор.!L26+снд!L26+гочс!L26+адм!L26+уаз!L26+уо!L26+гкмх!L26+ккис!L26+проч.!L26</f>
        <v>9511.3325499999992</v>
      </c>
      <c r="M26" s="17">
        <f>куми!M26+фу!M26+дор.!M26+снд!M26+гочс!M26+адм!M26+уаз!M26+уо!M26+гкмх!M26+ккис!M26+проч.!M26</f>
        <v>2616.5117799999998</v>
      </c>
      <c r="N26" s="17">
        <f>куми!N26+фу!N26+дор.!N26+снд!N26+гочс!N26+адм!N26+уаз!N26+уо!N26+гкмх!N26+ккис!N26+проч.!N26</f>
        <v>33552.939279999999</v>
      </c>
      <c r="O26" s="33">
        <f t="shared" si="3"/>
        <v>45680.783609999999</v>
      </c>
      <c r="P26" s="17">
        <f>куми!Q26+фу!Q26+дор.!Q26+снд!Q26+гочс!Q26+адм!Q26+уаз!Q26+уо!Q26+гкмх!Q26+ккис!Q26+проч.!Q26</f>
        <v>7056.3850000000011</v>
      </c>
      <c r="Q26" s="17">
        <f>куми!R26+фу!R26+дор.!R26+снд!R26+гочс!R26+адм!R26+уаз!R26+уо!R26+гкмх!R26+ккис!R26+проч.!R26</f>
        <v>21526.646999999997</v>
      </c>
      <c r="R26" s="17">
        <f>куми!S26+фу!S26+дор.!S26+снд!S26+гочс!S26+адм!S26+уаз!S26+уо!S26+гкмх!S26+ккис!S26+проч.!S26-36.9</f>
        <v>17639.822839999997</v>
      </c>
      <c r="S26" s="33">
        <f t="shared" si="6"/>
        <v>46222.85484</v>
      </c>
      <c r="T26" s="40">
        <f t="shared" si="4"/>
        <v>164042.1226</v>
      </c>
    </row>
    <row r="27" spans="1:20" ht="39.6">
      <c r="A27" s="15" t="s">
        <v>40</v>
      </c>
      <c r="B27" s="17">
        <v>0</v>
      </c>
      <c r="C27" s="12">
        <f>G27+K27+O27+S27</f>
        <v>0</v>
      </c>
      <c r="D27" s="17">
        <v>0</v>
      </c>
      <c r="E27" s="17">
        <v>0</v>
      </c>
      <c r="F27" s="17">
        <v>0</v>
      </c>
      <c r="G27" s="32">
        <f t="shared" si="5"/>
        <v>0</v>
      </c>
      <c r="H27" s="17">
        <v>0</v>
      </c>
      <c r="I27" s="17">
        <v>0</v>
      </c>
      <c r="J27" s="17">
        <v>0</v>
      </c>
      <c r="K27" s="33">
        <f t="shared" si="2"/>
        <v>0</v>
      </c>
      <c r="L27" s="17">
        <v>0</v>
      </c>
      <c r="M27" s="24">
        <v>0</v>
      </c>
      <c r="N27" s="24">
        <v>0</v>
      </c>
      <c r="O27" s="33">
        <f t="shared" si="3"/>
        <v>0</v>
      </c>
      <c r="P27" s="17">
        <v>0</v>
      </c>
      <c r="Q27" s="17">
        <v>0</v>
      </c>
      <c r="R27" s="17">
        <v>0</v>
      </c>
      <c r="S27" s="33">
        <f t="shared" si="6"/>
        <v>0</v>
      </c>
      <c r="T27" s="40">
        <f t="shared" si="4"/>
        <v>0</v>
      </c>
    </row>
    <row r="28" spans="1:20" ht="26.4">
      <c r="A28" s="11" t="s">
        <v>41</v>
      </c>
      <c r="B28" s="13">
        <f>B18-B23</f>
        <v>-55110.083550000098</v>
      </c>
      <c r="C28" s="12">
        <f>C18-C23</f>
        <v>-52644.042192999972</v>
      </c>
      <c r="D28" s="16">
        <f>D18-D23</f>
        <v>2821.0522399999973</v>
      </c>
      <c r="E28" s="16">
        <f>E18-E23</f>
        <v>9428.7588600000017</v>
      </c>
      <c r="F28" s="16">
        <f t="shared" ref="F28:S28" si="7">F18-F23</f>
        <v>-7192.3579300000056</v>
      </c>
      <c r="G28" s="33">
        <f t="shared" si="7"/>
        <v>5057.4531699999934</v>
      </c>
      <c r="H28" s="16">
        <f t="shared" si="7"/>
        <v>21566.314870000009</v>
      </c>
      <c r="I28" s="16">
        <f t="shared" si="7"/>
        <v>-2910.1359200000006</v>
      </c>
      <c r="J28" s="16">
        <f t="shared" si="7"/>
        <v>-7309.8122999999905</v>
      </c>
      <c r="K28" s="33">
        <f t="shared" si="7"/>
        <v>11346.366650000011</v>
      </c>
      <c r="L28" s="16">
        <f t="shared" si="7"/>
        <v>4975.5707000000039</v>
      </c>
      <c r="M28" s="16">
        <f t="shared" si="7"/>
        <v>9397.8523099999948</v>
      </c>
      <c r="N28" s="16">
        <f t="shared" si="7"/>
        <v>-19976.003182999993</v>
      </c>
      <c r="O28" s="33">
        <f t="shared" si="7"/>
        <v>-5602.5801729999948</v>
      </c>
      <c r="P28" s="16">
        <f t="shared" si="7"/>
        <v>-9914.0345899999957</v>
      </c>
      <c r="Q28" s="16">
        <f t="shared" si="7"/>
        <v>-24570.977140000003</v>
      </c>
      <c r="R28" s="16">
        <f t="shared" si="7"/>
        <v>-28960.370109999996</v>
      </c>
      <c r="S28" s="33">
        <f t="shared" si="7"/>
        <v>-63445.281840000011</v>
      </c>
      <c r="T28" s="40"/>
    </row>
    <row r="29" spans="1:20" ht="26.4">
      <c r="A29" s="11" t="s">
        <v>42</v>
      </c>
      <c r="B29" s="12"/>
      <c r="C29" s="12"/>
      <c r="D29" s="13">
        <f>D31+D32</f>
        <v>57932.132239999992</v>
      </c>
      <c r="E29" s="13">
        <f t="shared" ref="E29:Q29" si="8">E31+E32</f>
        <v>67360.891100000008</v>
      </c>
      <c r="F29" s="13">
        <f t="shared" si="8"/>
        <v>60168.533169999988</v>
      </c>
      <c r="G29" s="32">
        <f t="shared" si="8"/>
        <v>60169.533169999995</v>
      </c>
      <c r="H29" s="13">
        <f t="shared" si="8"/>
        <v>81735.848040000012</v>
      </c>
      <c r="I29" s="13">
        <f t="shared" si="8"/>
        <v>78825.712120000011</v>
      </c>
      <c r="J29" s="13">
        <f t="shared" si="8"/>
        <v>71515.899820000021</v>
      </c>
      <c r="K29" s="32">
        <f t="shared" si="8"/>
        <v>71515.899820000021</v>
      </c>
      <c r="L29" s="13">
        <f t="shared" si="8"/>
        <v>76491.470520000032</v>
      </c>
      <c r="M29" s="13">
        <f t="shared" si="8"/>
        <v>85889.322830000048</v>
      </c>
      <c r="N29" s="13">
        <f t="shared" si="8"/>
        <v>65913.319647000055</v>
      </c>
      <c r="O29" s="32">
        <f t="shared" si="8"/>
        <v>65913.319647000055</v>
      </c>
      <c r="P29" s="13">
        <f t="shared" si="8"/>
        <v>55999.285057000066</v>
      </c>
      <c r="Q29" s="13">
        <f t="shared" si="8"/>
        <v>31428.307917000075</v>
      </c>
      <c r="R29" s="13">
        <f>R31+R32</f>
        <v>2466.9378070000748</v>
      </c>
      <c r="S29" s="32">
        <f>S31+S32</f>
        <v>2467.0378070000529</v>
      </c>
      <c r="T29" s="40"/>
    </row>
    <row r="30" spans="1:20">
      <c r="A30" s="15" t="s">
        <v>30</v>
      </c>
      <c r="B30" s="12"/>
      <c r="C30" s="12"/>
      <c r="D30" s="13"/>
      <c r="E30" s="14"/>
      <c r="F30" s="12"/>
      <c r="G30" s="32"/>
      <c r="H30" s="14"/>
      <c r="I30" s="12"/>
      <c r="J30" s="12"/>
      <c r="K30" s="33"/>
      <c r="L30" s="12"/>
      <c r="M30" s="12"/>
      <c r="N30" s="12"/>
      <c r="O30" s="33"/>
      <c r="P30" s="12"/>
      <c r="Q30" s="14"/>
      <c r="R30" s="12"/>
      <c r="S30" s="33"/>
      <c r="T30" s="40"/>
    </row>
    <row r="31" spans="1:20">
      <c r="A31" s="15" t="s">
        <v>31</v>
      </c>
      <c r="B31" s="12"/>
      <c r="C31" s="12"/>
      <c r="D31" s="13">
        <f>D16+D20-D25</f>
        <v>57736.682629999996</v>
      </c>
      <c r="E31" s="13">
        <f>E16+E20-E25</f>
        <v>67141.407730000006</v>
      </c>
      <c r="F31" s="13">
        <f t="shared" ref="E31:S32" si="9">F16+F20-F25</f>
        <v>59834.138409999992</v>
      </c>
      <c r="G31" s="32">
        <f>G16+G20-G25</f>
        <v>59834.13841</v>
      </c>
      <c r="H31" s="13">
        <f t="shared" si="9"/>
        <v>80388.327630000014</v>
      </c>
      <c r="I31" s="13">
        <f t="shared" si="9"/>
        <v>78131.287750000018</v>
      </c>
      <c r="J31" s="13">
        <f t="shared" si="9"/>
        <v>70552.956710000028</v>
      </c>
      <c r="K31" s="32">
        <f t="shared" si="9"/>
        <v>70552.956710000028</v>
      </c>
      <c r="L31" s="13">
        <f t="shared" si="9"/>
        <v>75763.272800000035</v>
      </c>
      <c r="M31" s="13">
        <f t="shared" si="9"/>
        <v>76305.45060000004</v>
      </c>
      <c r="N31" s="13">
        <f t="shared" si="9"/>
        <v>65596.402557000038</v>
      </c>
      <c r="O31" s="32">
        <f t="shared" si="9"/>
        <v>65596.402557000052</v>
      </c>
      <c r="P31" s="13">
        <f t="shared" si="9"/>
        <v>50154.65096700006</v>
      </c>
      <c r="Q31" s="13">
        <f t="shared" si="9"/>
        <v>28919.573827000066</v>
      </c>
      <c r="R31" s="13">
        <f>R16+R20-R25</f>
        <v>2465.1060570000627</v>
      </c>
      <c r="S31" s="32">
        <f t="shared" si="9"/>
        <v>2466.0060570000496</v>
      </c>
      <c r="T31" s="40"/>
    </row>
    <row r="32" spans="1:20">
      <c r="A32" s="15" t="s">
        <v>32</v>
      </c>
      <c r="B32" s="12"/>
      <c r="C32" s="12"/>
      <c r="D32" s="17">
        <f>D17+D21-D26</f>
        <v>195.44960999999967</v>
      </c>
      <c r="E32" s="17">
        <f t="shared" si="9"/>
        <v>219.4833699999981</v>
      </c>
      <c r="F32" s="17">
        <f t="shared" si="9"/>
        <v>334.39475999999559</v>
      </c>
      <c r="G32" s="32">
        <f t="shared" si="9"/>
        <v>335.39475999999559</v>
      </c>
      <c r="H32" s="17">
        <f t="shared" si="9"/>
        <v>1347.5204099999974</v>
      </c>
      <c r="I32" s="17">
        <f t="shared" si="9"/>
        <v>694.424369999997</v>
      </c>
      <c r="J32" s="17">
        <f t="shared" si="9"/>
        <v>962.94310999999288</v>
      </c>
      <c r="K32" s="32">
        <f t="shared" si="9"/>
        <v>962.94311000000016</v>
      </c>
      <c r="L32" s="17">
        <f t="shared" si="9"/>
        <v>728.19772000000012</v>
      </c>
      <c r="M32" s="17">
        <f t="shared" si="9"/>
        <v>9583.8722300000009</v>
      </c>
      <c r="N32" s="17">
        <f t="shared" si="9"/>
        <v>316.91709000000992</v>
      </c>
      <c r="O32" s="32">
        <f t="shared" si="9"/>
        <v>316.91709000000992</v>
      </c>
      <c r="P32" s="17">
        <f t="shared" si="9"/>
        <v>5844.6340900000077</v>
      </c>
      <c r="Q32" s="17">
        <f t="shared" si="9"/>
        <v>2508.734090000009</v>
      </c>
      <c r="R32" s="17">
        <f>R17+R21-R26</f>
        <v>1.8317500000121072</v>
      </c>
      <c r="S32" s="32">
        <f>S17+S21-S26+0.1</f>
        <v>1.0317500000033761</v>
      </c>
      <c r="T32" s="40"/>
    </row>
    <row r="33" spans="1:20" hidden="1">
      <c r="B33" s="25">
        <f>B18-C18</f>
        <v>-5698.2187970001251</v>
      </c>
      <c r="C33" s="25">
        <f>C20-C25</f>
        <v>-52644.123942999926</v>
      </c>
      <c r="D33" s="25">
        <f>D20-D25</f>
        <v>2626.5526299999983</v>
      </c>
      <c r="E33" s="25">
        <f>D33+E20-E25</f>
        <v>12031.277730000002</v>
      </c>
      <c r="F33" s="25">
        <f>E33+F20-F25</f>
        <v>4724.0084099999949</v>
      </c>
      <c r="G33" s="34">
        <f>G20-G25</f>
        <v>4724.0084099999949</v>
      </c>
      <c r="H33" s="25">
        <f>G33+H20-H25</f>
        <v>25278.197630000002</v>
      </c>
      <c r="I33" s="25">
        <f>H33+I20-I25</f>
        <v>23021.157750000006</v>
      </c>
      <c r="J33" s="25">
        <f>I33+J20-J25</f>
        <v>15442.826710000016</v>
      </c>
      <c r="K33" s="34">
        <f>G33+K20-K25</f>
        <v>15442.826710000008</v>
      </c>
      <c r="L33" s="25">
        <f>K33+L20-L25</f>
        <v>20653.142800000016</v>
      </c>
      <c r="M33" s="25">
        <f>L33+M20-M25</f>
        <v>21195.320600000014</v>
      </c>
      <c r="N33" s="25">
        <f>M33+N20-N25</f>
        <v>10486.272557000011</v>
      </c>
      <c r="O33" s="34">
        <f>K33+O20-O25</f>
        <v>10486.272557000018</v>
      </c>
      <c r="P33" s="25">
        <f>O33+P20-P25</f>
        <v>-4955.4790329999742</v>
      </c>
      <c r="Q33" s="25">
        <f>P33+Q20-Q25</f>
        <v>-26190.556172999968</v>
      </c>
      <c r="R33" s="25">
        <f>Q33+R20-R25</f>
        <v>-52645.023942999971</v>
      </c>
      <c r="S33" s="34">
        <f>O33+S20-S25</f>
        <v>-52644.123942999984</v>
      </c>
      <c r="T33" s="40"/>
    </row>
    <row r="34" spans="1:20" ht="12.6" hidden="1" customHeight="1">
      <c r="C34" s="25">
        <f>C21-C26</f>
        <v>-1.8249999993713573E-2</v>
      </c>
      <c r="D34" s="25">
        <f>D21-D26</f>
        <v>194.49960999999894</v>
      </c>
      <c r="E34" s="25">
        <f>E21-E26+D34</f>
        <v>218.53336999999738</v>
      </c>
      <c r="F34" s="25">
        <f>F21-F26+E34</f>
        <v>333.44475999999486</v>
      </c>
      <c r="G34" s="34">
        <f>G21-G26</f>
        <v>334.4447599999985</v>
      </c>
      <c r="H34" s="25">
        <f>H21-H26+G34</f>
        <v>1346.5704100000003</v>
      </c>
      <c r="I34" s="25">
        <f>I21-I26+H34</f>
        <v>693.47436999999991</v>
      </c>
      <c r="J34" s="25">
        <f>J21-J26+I34</f>
        <v>961.99310999999943</v>
      </c>
      <c r="K34" s="34">
        <f>K21-K26+G34</f>
        <v>961.99311000000307</v>
      </c>
      <c r="L34" s="25">
        <f>L21-L26+K34</f>
        <v>727.24772000000303</v>
      </c>
      <c r="M34" s="25">
        <f>M21-M26+L34</f>
        <v>9582.9222300000038</v>
      </c>
      <c r="N34" s="25">
        <f>N21-N26+M34</f>
        <v>315.96709000000919</v>
      </c>
      <c r="O34" s="34">
        <f>O21-O26+K34</f>
        <v>315.96709000001283</v>
      </c>
      <c r="P34" s="25">
        <f>P21-P26+O34</f>
        <v>5843.6840900000107</v>
      </c>
      <c r="Q34" s="25">
        <f>Q21-Q26+P34</f>
        <v>2507.7840900000128</v>
      </c>
      <c r="R34" s="25">
        <f>R21-R26+Q34</f>
        <v>0.88175000001592707</v>
      </c>
      <c r="S34" s="34">
        <f>S21-S26+O34</f>
        <v>-1.8249999993713573E-2</v>
      </c>
      <c r="T34" s="40"/>
    </row>
    <row r="35" spans="1:20" ht="40.200000000000003" customHeight="1">
      <c r="A35" s="48" t="s">
        <v>55</v>
      </c>
      <c r="B35" s="48"/>
      <c r="C35" s="48"/>
      <c r="G35" s="28" t="s">
        <v>45</v>
      </c>
      <c r="K35" s="28" t="s">
        <v>46</v>
      </c>
    </row>
    <row r="37" spans="1:20">
      <c r="A37" s="1" t="s">
        <v>51</v>
      </c>
      <c r="G37" s="28" t="s">
        <v>45</v>
      </c>
      <c r="K37" s="28" t="s">
        <v>49</v>
      </c>
    </row>
    <row r="39" spans="1:20">
      <c r="A39" s="1" t="s">
        <v>59</v>
      </c>
    </row>
  </sheetData>
  <mergeCells count="18">
    <mergeCell ref="A35:C35"/>
    <mergeCell ref="A10:A12"/>
    <mergeCell ref="B10:B12"/>
    <mergeCell ref="C10:C12"/>
    <mergeCell ref="D10:F11"/>
    <mergeCell ref="G10:G12"/>
    <mergeCell ref="H10:J11"/>
    <mergeCell ref="O1:S1"/>
    <mergeCell ref="O2:S2"/>
    <mergeCell ref="A4:S4"/>
    <mergeCell ref="A5:S5"/>
    <mergeCell ref="A7:S7"/>
    <mergeCell ref="A8:S8"/>
    <mergeCell ref="K10:K12"/>
    <mergeCell ref="L10:N11"/>
    <mergeCell ref="O10:O12"/>
    <mergeCell ref="P10:R11"/>
    <mergeCell ref="S10:S12"/>
  </mergeCells>
  <pageMargins left="0.70866141732283472" right="0.70866141732283472" top="0.74803149606299213" bottom="0.74803149606299213" header="0.31496062992125984" footer="0.31496062992125984"/>
  <pageSetup paperSize="9" scale="6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8"/>
  <sheetViews>
    <sheetView zoomScale="80" zoomScaleNormal="80" workbookViewId="0">
      <selection activeCell="U23" sqref="U23"/>
    </sheetView>
  </sheetViews>
  <sheetFormatPr defaultColWidth="9.109375" defaultRowHeight="13.2"/>
  <cols>
    <col min="1" max="1" width="26.88671875" style="1" customWidth="1"/>
    <col min="2" max="2" width="10.44140625" style="1" customWidth="1"/>
    <col min="3" max="3" width="10" style="1" customWidth="1"/>
    <col min="4" max="6" width="9.109375" style="1" customWidth="1"/>
    <col min="7" max="7" width="9.88671875" style="1" customWidth="1"/>
    <col min="8" max="8" width="11" style="1" customWidth="1"/>
    <col min="9" max="9" width="10.88671875" style="1" customWidth="1"/>
    <col min="10" max="10" width="10.77734375" style="1" customWidth="1"/>
    <col min="11" max="11" width="10" style="1" customWidth="1"/>
    <col min="12" max="12" width="10.77734375" style="1" customWidth="1"/>
    <col min="13" max="13" width="11" style="1" customWidth="1"/>
    <col min="14" max="14" width="10.33203125" style="1" customWidth="1"/>
    <col min="15" max="15" width="0" style="1" hidden="1" customWidth="1"/>
    <col min="16" max="16" width="10.5546875" style="1" customWidth="1"/>
    <col min="17" max="17" width="10.109375" style="1" customWidth="1"/>
    <col min="18" max="18" width="11.109375" style="1" customWidth="1"/>
    <col min="19" max="19" width="10" style="1" customWidth="1"/>
    <col min="20" max="20" width="9.44140625" style="1" customWidth="1"/>
    <col min="21" max="21" width="11.6640625" style="1" customWidth="1"/>
    <col min="22" max="256" width="9.109375" style="1"/>
    <col min="257" max="257" width="26.88671875" style="1" customWidth="1"/>
    <col min="258" max="258" width="10.44140625" style="1" customWidth="1"/>
    <col min="259" max="259" width="8.88671875" style="1" customWidth="1"/>
    <col min="260" max="262" width="9.109375" style="1" customWidth="1"/>
    <col min="263" max="263" width="8.44140625" style="1" customWidth="1"/>
    <col min="264" max="266" width="9.109375" style="1" customWidth="1"/>
    <col min="267" max="267" width="8.44140625" style="1" customWidth="1"/>
    <col min="268" max="270" width="9.109375" style="1" customWidth="1"/>
    <col min="271" max="271" width="0" style="1" hidden="1" customWidth="1"/>
    <col min="272" max="272" width="8.44140625" style="1" customWidth="1"/>
    <col min="273" max="275" width="9.109375" style="1" customWidth="1"/>
    <col min="276" max="276" width="8.5546875" style="1" customWidth="1"/>
    <col min="277" max="277" width="11.6640625" style="1" customWidth="1"/>
    <col min="278" max="512" width="9.109375" style="1"/>
    <col min="513" max="513" width="26.88671875" style="1" customWidth="1"/>
    <col min="514" max="514" width="10.44140625" style="1" customWidth="1"/>
    <col min="515" max="515" width="8.88671875" style="1" customWidth="1"/>
    <col min="516" max="518" width="9.109375" style="1" customWidth="1"/>
    <col min="519" max="519" width="8.44140625" style="1" customWidth="1"/>
    <col min="520" max="522" width="9.109375" style="1" customWidth="1"/>
    <col min="523" max="523" width="8.44140625" style="1" customWidth="1"/>
    <col min="524" max="526" width="9.109375" style="1" customWidth="1"/>
    <col min="527" max="527" width="0" style="1" hidden="1" customWidth="1"/>
    <col min="528" max="528" width="8.44140625" style="1" customWidth="1"/>
    <col min="529" max="531" width="9.109375" style="1" customWidth="1"/>
    <col min="532" max="532" width="8.5546875" style="1" customWidth="1"/>
    <col min="533" max="533" width="11.6640625" style="1" customWidth="1"/>
    <col min="534" max="768" width="9.109375" style="1"/>
    <col min="769" max="769" width="26.88671875" style="1" customWidth="1"/>
    <col min="770" max="770" width="10.44140625" style="1" customWidth="1"/>
    <col min="771" max="771" width="8.88671875" style="1" customWidth="1"/>
    <col min="772" max="774" width="9.109375" style="1" customWidth="1"/>
    <col min="775" max="775" width="8.44140625" style="1" customWidth="1"/>
    <col min="776" max="778" width="9.109375" style="1" customWidth="1"/>
    <col min="779" max="779" width="8.44140625" style="1" customWidth="1"/>
    <col min="780" max="782" width="9.109375" style="1" customWidth="1"/>
    <col min="783" max="783" width="0" style="1" hidden="1" customWidth="1"/>
    <col min="784" max="784" width="8.44140625" style="1" customWidth="1"/>
    <col min="785" max="787" width="9.109375" style="1" customWidth="1"/>
    <col min="788" max="788" width="8.5546875" style="1" customWidth="1"/>
    <col min="789" max="789" width="11.6640625" style="1" customWidth="1"/>
    <col min="790" max="1024" width="9.109375" style="1"/>
    <col min="1025" max="1025" width="26.88671875" style="1" customWidth="1"/>
    <col min="1026" max="1026" width="10.44140625" style="1" customWidth="1"/>
    <col min="1027" max="1027" width="8.88671875" style="1" customWidth="1"/>
    <col min="1028" max="1030" width="9.109375" style="1" customWidth="1"/>
    <col min="1031" max="1031" width="8.44140625" style="1" customWidth="1"/>
    <col min="1032" max="1034" width="9.109375" style="1" customWidth="1"/>
    <col min="1035" max="1035" width="8.44140625" style="1" customWidth="1"/>
    <col min="1036" max="1038" width="9.109375" style="1" customWidth="1"/>
    <col min="1039" max="1039" width="0" style="1" hidden="1" customWidth="1"/>
    <col min="1040" max="1040" width="8.44140625" style="1" customWidth="1"/>
    <col min="1041" max="1043" width="9.109375" style="1" customWidth="1"/>
    <col min="1044" max="1044" width="8.5546875" style="1" customWidth="1"/>
    <col min="1045" max="1045" width="11.6640625" style="1" customWidth="1"/>
    <col min="1046" max="1280" width="9.109375" style="1"/>
    <col min="1281" max="1281" width="26.88671875" style="1" customWidth="1"/>
    <col min="1282" max="1282" width="10.44140625" style="1" customWidth="1"/>
    <col min="1283" max="1283" width="8.88671875" style="1" customWidth="1"/>
    <col min="1284" max="1286" width="9.109375" style="1" customWidth="1"/>
    <col min="1287" max="1287" width="8.44140625" style="1" customWidth="1"/>
    <col min="1288" max="1290" width="9.109375" style="1" customWidth="1"/>
    <col min="1291" max="1291" width="8.44140625" style="1" customWidth="1"/>
    <col min="1292" max="1294" width="9.109375" style="1" customWidth="1"/>
    <col min="1295" max="1295" width="0" style="1" hidden="1" customWidth="1"/>
    <col min="1296" max="1296" width="8.44140625" style="1" customWidth="1"/>
    <col min="1297" max="1299" width="9.109375" style="1" customWidth="1"/>
    <col min="1300" max="1300" width="8.5546875" style="1" customWidth="1"/>
    <col min="1301" max="1301" width="11.6640625" style="1" customWidth="1"/>
    <col min="1302" max="1536" width="9.109375" style="1"/>
    <col min="1537" max="1537" width="26.88671875" style="1" customWidth="1"/>
    <col min="1538" max="1538" width="10.44140625" style="1" customWidth="1"/>
    <col min="1539" max="1539" width="8.88671875" style="1" customWidth="1"/>
    <col min="1540" max="1542" width="9.109375" style="1" customWidth="1"/>
    <col min="1543" max="1543" width="8.44140625" style="1" customWidth="1"/>
    <col min="1544" max="1546" width="9.109375" style="1" customWidth="1"/>
    <col min="1547" max="1547" width="8.44140625" style="1" customWidth="1"/>
    <col min="1548" max="1550" width="9.109375" style="1" customWidth="1"/>
    <col min="1551" max="1551" width="0" style="1" hidden="1" customWidth="1"/>
    <col min="1552" max="1552" width="8.44140625" style="1" customWidth="1"/>
    <col min="1553" max="1555" width="9.109375" style="1" customWidth="1"/>
    <col min="1556" max="1556" width="8.5546875" style="1" customWidth="1"/>
    <col min="1557" max="1557" width="11.6640625" style="1" customWidth="1"/>
    <col min="1558" max="1792" width="9.109375" style="1"/>
    <col min="1793" max="1793" width="26.88671875" style="1" customWidth="1"/>
    <col min="1794" max="1794" width="10.44140625" style="1" customWidth="1"/>
    <col min="1795" max="1795" width="8.88671875" style="1" customWidth="1"/>
    <col min="1796" max="1798" width="9.109375" style="1" customWidth="1"/>
    <col min="1799" max="1799" width="8.44140625" style="1" customWidth="1"/>
    <col min="1800" max="1802" width="9.109375" style="1" customWidth="1"/>
    <col min="1803" max="1803" width="8.44140625" style="1" customWidth="1"/>
    <col min="1804" max="1806" width="9.109375" style="1" customWidth="1"/>
    <col min="1807" max="1807" width="0" style="1" hidden="1" customWidth="1"/>
    <col min="1808" max="1808" width="8.44140625" style="1" customWidth="1"/>
    <col min="1809" max="1811" width="9.109375" style="1" customWidth="1"/>
    <col min="1812" max="1812" width="8.5546875" style="1" customWidth="1"/>
    <col min="1813" max="1813" width="11.6640625" style="1" customWidth="1"/>
    <col min="1814" max="2048" width="9.109375" style="1"/>
    <col min="2049" max="2049" width="26.88671875" style="1" customWidth="1"/>
    <col min="2050" max="2050" width="10.44140625" style="1" customWidth="1"/>
    <col min="2051" max="2051" width="8.88671875" style="1" customWidth="1"/>
    <col min="2052" max="2054" width="9.109375" style="1" customWidth="1"/>
    <col min="2055" max="2055" width="8.44140625" style="1" customWidth="1"/>
    <col min="2056" max="2058" width="9.109375" style="1" customWidth="1"/>
    <col min="2059" max="2059" width="8.44140625" style="1" customWidth="1"/>
    <col min="2060" max="2062" width="9.109375" style="1" customWidth="1"/>
    <col min="2063" max="2063" width="0" style="1" hidden="1" customWidth="1"/>
    <col min="2064" max="2064" width="8.44140625" style="1" customWidth="1"/>
    <col min="2065" max="2067" width="9.109375" style="1" customWidth="1"/>
    <col min="2068" max="2068" width="8.5546875" style="1" customWidth="1"/>
    <col min="2069" max="2069" width="11.6640625" style="1" customWidth="1"/>
    <col min="2070" max="2304" width="9.109375" style="1"/>
    <col min="2305" max="2305" width="26.88671875" style="1" customWidth="1"/>
    <col min="2306" max="2306" width="10.44140625" style="1" customWidth="1"/>
    <col min="2307" max="2307" width="8.88671875" style="1" customWidth="1"/>
    <col min="2308" max="2310" width="9.109375" style="1" customWidth="1"/>
    <col min="2311" max="2311" width="8.44140625" style="1" customWidth="1"/>
    <col min="2312" max="2314" width="9.109375" style="1" customWidth="1"/>
    <col min="2315" max="2315" width="8.44140625" style="1" customWidth="1"/>
    <col min="2316" max="2318" width="9.109375" style="1" customWidth="1"/>
    <col min="2319" max="2319" width="0" style="1" hidden="1" customWidth="1"/>
    <col min="2320" max="2320" width="8.44140625" style="1" customWidth="1"/>
    <col min="2321" max="2323" width="9.109375" style="1" customWidth="1"/>
    <col min="2324" max="2324" width="8.5546875" style="1" customWidth="1"/>
    <col min="2325" max="2325" width="11.6640625" style="1" customWidth="1"/>
    <col min="2326" max="2560" width="9.109375" style="1"/>
    <col min="2561" max="2561" width="26.88671875" style="1" customWidth="1"/>
    <col min="2562" max="2562" width="10.44140625" style="1" customWidth="1"/>
    <col min="2563" max="2563" width="8.88671875" style="1" customWidth="1"/>
    <col min="2564" max="2566" width="9.109375" style="1" customWidth="1"/>
    <col min="2567" max="2567" width="8.44140625" style="1" customWidth="1"/>
    <col min="2568" max="2570" width="9.109375" style="1" customWidth="1"/>
    <col min="2571" max="2571" width="8.44140625" style="1" customWidth="1"/>
    <col min="2572" max="2574" width="9.109375" style="1" customWidth="1"/>
    <col min="2575" max="2575" width="0" style="1" hidden="1" customWidth="1"/>
    <col min="2576" max="2576" width="8.44140625" style="1" customWidth="1"/>
    <col min="2577" max="2579" width="9.109375" style="1" customWidth="1"/>
    <col min="2580" max="2580" width="8.5546875" style="1" customWidth="1"/>
    <col min="2581" max="2581" width="11.6640625" style="1" customWidth="1"/>
    <col min="2582" max="2816" width="9.109375" style="1"/>
    <col min="2817" max="2817" width="26.88671875" style="1" customWidth="1"/>
    <col min="2818" max="2818" width="10.44140625" style="1" customWidth="1"/>
    <col min="2819" max="2819" width="8.88671875" style="1" customWidth="1"/>
    <col min="2820" max="2822" width="9.109375" style="1" customWidth="1"/>
    <col min="2823" max="2823" width="8.44140625" style="1" customWidth="1"/>
    <col min="2824" max="2826" width="9.109375" style="1" customWidth="1"/>
    <col min="2827" max="2827" width="8.44140625" style="1" customWidth="1"/>
    <col min="2828" max="2830" width="9.109375" style="1" customWidth="1"/>
    <col min="2831" max="2831" width="0" style="1" hidden="1" customWidth="1"/>
    <col min="2832" max="2832" width="8.44140625" style="1" customWidth="1"/>
    <col min="2833" max="2835" width="9.109375" style="1" customWidth="1"/>
    <col min="2836" max="2836" width="8.5546875" style="1" customWidth="1"/>
    <col min="2837" max="2837" width="11.6640625" style="1" customWidth="1"/>
    <col min="2838" max="3072" width="9.109375" style="1"/>
    <col min="3073" max="3073" width="26.88671875" style="1" customWidth="1"/>
    <col min="3074" max="3074" width="10.44140625" style="1" customWidth="1"/>
    <col min="3075" max="3075" width="8.88671875" style="1" customWidth="1"/>
    <col min="3076" max="3078" width="9.109375" style="1" customWidth="1"/>
    <col min="3079" max="3079" width="8.44140625" style="1" customWidth="1"/>
    <col min="3080" max="3082" width="9.109375" style="1" customWidth="1"/>
    <col min="3083" max="3083" width="8.44140625" style="1" customWidth="1"/>
    <col min="3084" max="3086" width="9.109375" style="1" customWidth="1"/>
    <col min="3087" max="3087" width="0" style="1" hidden="1" customWidth="1"/>
    <col min="3088" max="3088" width="8.44140625" style="1" customWidth="1"/>
    <col min="3089" max="3091" width="9.109375" style="1" customWidth="1"/>
    <col min="3092" max="3092" width="8.5546875" style="1" customWidth="1"/>
    <col min="3093" max="3093" width="11.6640625" style="1" customWidth="1"/>
    <col min="3094" max="3328" width="9.109375" style="1"/>
    <col min="3329" max="3329" width="26.88671875" style="1" customWidth="1"/>
    <col min="3330" max="3330" width="10.44140625" style="1" customWidth="1"/>
    <col min="3331" max="3331" width="8.88671875" style="1" customWidth="1"/>
    <col min="3332" max="3334" width="9.109375" style="1" customWidth="1"/>
    <col min="3335" max="3335" width="8.44140625" style="1" customWidth="1"/>
    <col min="3336" max="3338" width="9.109375" style="1" customWidth="1"/>
    <col min="3339" max="3339" width="8.44140625" style="1" customWidth="1"/>
    <col min="3340" max="3342" width="9.109375" style="1" customWidth="1"/>
    <col min="3343" max="3343" width="0" style="1" hidden="1" customWidth="1"/>
    <col min="3344" max="3344" width="8.44140625" style="1" customWidth="1"/>
    <col min="3345" max="3347" width="9.109375" style="1" customWidth="1"/>
    <col min="3348" max="3348" width="8.5546875" style="1" customWidth="1"/>
    <col min="3349" max="3349" width="11.6640625" style="1" customWidth="1"/>
    <col min="3350" max="3584" width="9.109375" style="1"/>
    <col min="3585" max="3585" width="26.88671875" style="1" customWidth="1"/>
    <col min="3586" max="3586" width="10.44140625" style="1" customWidth="1"/>
    <col min="3587" max="3587" width="8.88671875" style="1" customWidth="1"/>
    <col min="3588" max="3590" width="9.109375" style="1" customWidth="1"/>
    <col min="3591" max="3591" width="8.44140625" style="1" customWidth="1"/>
    <col min="3592" max="3594" width="9.109375" style="1" customWidth="1"/>
    <col min="3595" max="3595" width="8.44140625" style="1" customWidth="1"/>
    <col min="3596" max="3598" width="9.109375" style="1" customWidth="1"/>
    <col min="3599" max="3599" width="0" style="1" hidden="1" customWidth="1"/>
    <col min="3600" max="3600" width="8.44140625" style="1" customWidth="1"/>
    <col min="3601" max="3603" width="9.109375" style="1" customWidth="1"/>
    <col min="3604" max="3604" width="8.5546875" style="1" customWidth="1"/>
    <col min="3605" max="3605" width="11.6640625" style="1" customWidth="1"/>
    <col min="3606" max="3840" width="9.109375" style="1"/>
    <col min="3841" max="3841" width="26.88671875" style="1" customWidth="1"/>
    <col min="3842" max="3842" width="10.44140625" style="1" customWidth="1"/>
    <col min="3843" max="3843" width="8.88671875" style="1" customWidth="1"/>
    <col min="3844" max="3846" width="9.109375" style="1" customWidth="1"/>
    <col min="3847" max="3847" width="8.44140625" style="1" customWidth="1"/>
    <col min="3848" max="3850" width="9.109375" style="1" customWidth="1"/>
    <col min="3851" max="3851" width="8.44140625" style="1" customWidth="1"/>
    <col min="3852" max="3854" width="9.109375" style="1" customWidth="1"/>
    <col min="3855" max="3855" width="0" style="1" hidden="1" customWidth="1"/>
    <col min="3856" max="3856" width="8.44140625" style="1" customWidth="1"/>
    <col min="3857" max="3859" width="9.109375" style="1" customWidth="1"/>
    <col min="3860" max="3860" width="8.5546875" style="1" customWidth="1"/>
    <col min="3861" max="3861" width="11.6640625" style="1" customWidth="1"/>
    <col min="3862" max="4096" width="9.109375" style="1"/>
    <col min="4097" max="4097" width="26.88671875" style="1" customWidth="1"/>
    <col min="4098" max="4098" width="10.44140625" style="1" customWidth="1"/>
    <col min="4099" max="4099" width="8.88671875" style="1" customWidth="1"/>
    <col min="4100" max="4102" width="9.109375" style="1" customWidth="1"/>
    <col min="4103" max="4103" width="8.44140625" style="1" customWidth="1"/>
    <col min="4104" max="4106" width="9.109375" style="1" customWidth="1"/>
    <col min="4107" max="4107" width="8.44140625" style="1" customWidth="1"/>
    <col min="4108" max="4110" width="9.109375" style="1" customWidth="1"/>
    <col min="4111" max="4111" width="0" style="1" hidden="1" customWidth="1"/>
    <col min="4112" max="4112" width="8.44140625" style="1" customWidth="1"/>
    <col min="4113" max="4115" width="9.109375" style="1" customWidth="1"/>
    <col min="4116" max="4116" width="8.5546875" style="1" customWidth="1"/>
    <col min="4117" max="4117" width="11.6640625" style="1" customWidth="1"/>
    <col min="4118" max="4352" width="9.109375" style="1"/>
    <col min="4353" max="4353" width="26.88671875" style="1" customWidth="1"/>
    <col min="4354" max="4354" width="10.44140625" style="1" customWidth="1"/>
    <col min="4355" max="4355" width="8.88671875" style="1" customWidth="1"/>
    <col min="4356" max="4358" width="9.109375" style="1" customWidth="1"/>
    <col min="4359" max="4359" width="8.44140625" style="1" customWidth="1"/>
    <col min="4360" max="4362" width="9.109375" style="1" customWidth="1"/>
    <col min="4363" max="4363" width="8.44140625" style="1" customWidth="1"/>
    <col min="4364" max="4366" width="9.109375" style="1" customWidth="1"/>
    <col min="4367" max="4367" width="0" style="1" hidden="1" customWidth="1"/>
    <col min="4368" max="4368" width="8.44140625" style="1" customWidth="1"/>
    <col min="4369" max="4371" width="9.109375" style="1" customWidth="1"/>
    <col min="4372" max="4372" width="8.5546875" style="1" customWidth="1"/>
    <col min="4373" max="4373" width="11.6640625" style="1" customWidth="1"/>
    <col min="4374" max="4608" width="9.109375" style="1"/>
    <col min="4609" max="4609" width="26.88671875" style="1" customWidth="1"/>
    <col min="4610" max="4610" width="10.44140625" style="1" customWidth="1"/>
    <col min="4611" max="4611" width="8.88671875" style="1" customWidth="1"/>
    <col min="4612" max="4614" width="9.109375" style="1" customWidth="1"/>
    <col min="4615" max="4615" width="8.44140625" style="1" customWidth="1"/>
    <col min="4616" max="4618" width="9.109375" style="1" customWidth="1"/>
    <col min="4619" max="4619" width="8.44140625" style="1" customWidth="1"/>
    <col min="4620" max="4622" width="9.109375" style="1" customWidth="1"/>
    <col min="4623" max="4623" width="0" style="1" hidden="1" customWidth="1"/>
    <col min="4624" max="4624" width="8.44140625" style="1" customWidth="1"/>
    <col min="4625" max="4627" width="9.109375" style="1" customWidth="1"/>
    <col min="4628" max="4628" width="8.5546875" style="1" customWidth="1"/>
    <col min="4629" max="4629" width="11.6640625" style="1" customWidth="1"/>
    <col min="4630" max="4864" width="9.109375" style="1"/>
    <col min="4865" max="4865" width="26.88671875" style="1" customWidth="1"/>
    <col min="4866" max="4866" width="10.44140625" style="1" customWidth="1"/>
    <col min="4867" max="4867" width="8.88671875" style="1" customWidth="1"/>
    <col min="4868" max="4870" width="9.109375" style="1" customWidth="1"/>
    <col min="4871" max="4871" width="8.44140625" style="1" customWidth="1"/>
    <col min="4872" max="4874" width="9.109375" style="1" customWidth="1"/>
    <col min="4875" max="4875" width="8.44140625" style="1" customWidth="1"/>
    <col min="4876" max="4878" width="9.109375" style="1" customWidth="1"/>
    <col min="4879" max="4879" width="0" style="1" hidden="1" customWidth="1"/>
    <col min="4880" max="4880" width="8.44140625" style="1" customWidth="1"/>
    <col min="4881" max="4883" width="9.109375" style="1" customWidth="1"/>
    <col min="4884" max="4884" width="8.5546875" style="1" customWidth="1"/>
    <col min="4885" max="4885" width="11.6640625" style="1" customWidth="1"/>
    <col min="4886" max="5120" width="9.109375" style="1"/>
    <col min="5121" max="5121" width="26.88671875" style="1" customWidth="1"/>
    <col min="5122" max="5122" width="10.44140625" style="1" customWidth="1"/>
    <col min="5123" max="5123" width="8.88671875" style="1" customWidth="1"/>
    <col min="5124" max="5126" width="9.109375" style="1" customWidth="1"/>
    <col min="5127" max="5127" width="8.44140625" style="1" customWidth="1"/>
    <col min="5128" max="5130" width="9.109375" style="1" customWidth="1"/>
    <col min="5131" max="5131" width="8.44140625" style="1" customWidth="1"/>
    <col min="5132" max="5134" width="9.109375" style="1" customWidth="1"/>
    <col min="5135" max="5135" width="0" style="1" hidden="1" customWidth="1"/>
    <col min="5136" max="5136" width="8.44140625" style="1" customWidth="1"/>
    <col min="5137" max="5139" width="9.109375" style="1" customWidth="1"/>
    <col min="5140" max="5140" width="8.5546875" style="1" customWidth="1"/>
    <col min="5141" max="5141" width="11.6640625" style="1" customWidth="1"/>
    <col min="5142" max="5376" width="9.109375" style="1"/>
    <col min="5377" max="5377" width="26.88671875" style="1" customWidth="1"/>
    <col min="5378" max="5378" width="10.44140625" style="1" customWidth="1"/>
    <col min="5379" max="5379" width="8.88671875" style="1" customWidth="1"/>
    <col min="5380" max="5382" width="9.109375" style="1" customWidth="1"/>
    <col min="5383" max="5383" width="8.44140625" style="1" customWidth="1"/>
    <col min="5384" max="5386" width="9.109375" style="1" customWidth="1"/>
    <col min="5387" max="5387" width="8.44140625" style="1" customWidth="1"/>
    <col min="5388" max="5390" width="9.109375" style="1" customWidth="1"/>
    <col min="5391" max="5391" width="0" style="1" hidden="1" customWidth="1"/>
    <col min="5392" max="5392" width="8.44140625" style="1" customWidth="1"/>
    <col min="5393" max="5395" width="9.109375" style="1" customWidth="1"/>
    <col min="5396" max="5396" width="8.5546875" style="1" customWidth="1"/>
    <col min="5397" max="5397" width="11.6640625" style="1" customWidth="1"/>
    <col min="5398" max="5632" width="9.109375" style="1"/>
    <col min="5633" max="5633" width="26.88671875" style="1" customWidth="1"/>
    <col min="5634" max="5634" width="10.44140625" style="1" customWidth="1"/>
    <col min="5635" max="5635" width="8.88671875" style="1" customWidth="1"/>
    <col min="5636" max="5638" width="9.109375" style="1" customWidth="1"/>
    <col min="5639" max="5639" width="8.44140625" style="1" customWidth="1"/>
    <col min="5640" max="5642" width="9.109375" style="1" customWidth="1"/>
    <col min="5643" max="5643" width="8.44140625" style="1" customWidth="1"/>
    <col min="5644" max="5646" width="9.109375" style="1" customWidth="1"/>
    <col min="5647" max="5647" width="0" style="1" hidden="1" customWidth="1"/>
    <col min="5648" max="5648" width="8.44140625" style="1" customWidth="1"/>
    <col min="5649" max="5651" width="9.109375" style="1" customWidth="1"/>
    <col min="5652" max="5652" width="8.5546875" style="1" customWidth="1"/>
    <col min="5653" max="5653" width="11.6640625" style="1" customWidth="1"/>
    <col min="5654" max="5888" width="9.109375" style="1"/>
    <col min="5889" max="5889" width="26.88671875" style="1" customWidth="1"/>
    <col min="5890" max="5890" width="10.44140625" style="1" customWidth="1"/>
    <col min="5891" max="5891" width="8.88671875" style="1" customWidth="1"/>
    <col min="5892" max="5894" width="9.109375" style="1" customWidth="1"/>
    <col min="5895" max="5895" width="8.44140625" style="1" customWidth="1"/>
    <col min="5896" max="5898" width="9.109375" style="1" customWidth="1"/>
    <col min="5899" max="5899" width="8.44140625" style="1" customWidth="1"/>
    <col min="5900" max="5902" width="9.109375" style="1" customWidth="1"/>
    <col min="5903" max="5903" width="0" style="1" hidden="1" customWidth="1"/>
    <col min="5904" max="5904" width="8.44140625" style="1" customWidth="1"/>
    <col min="5905" max="5907" width="9.109375" style="1" customWidth="1"/>
    <col min="5908" max="5908" width="8.5546875" style="1" customWidth="1"/>
    <col min="5909" max="5909" width="11.6640625" style="1" customWidth="1"/>
    <col min="5910" max="6144" width="9.109375" style="1"/>
    <col min="6145" max="6145" width="26.88671875" style="1" customWidth="1"/>
    <col min="6146" max="6146" width="10.44140625" style="1" customWidth="1"/>
    <col min="6147" max="6147" width="8.88671875" style="1" customWidth="1"/>
    <col min="6148" max="6150" width="9.109375" style="1" customWidth="1"/>
    <col min="6151" max="6151" width="8.44140625" style="1" customWidth="1"/>
    <col min="6152" max="6154" width="9.109375" style="1" customWidth="1"/>
    <col min="6155" max="6155" width="8.44140625" style="1" customWidth="1"/>
    <col min="6156" max="6158" width="9.109375" style="1" customWidth="1"/>
    <col min="6159" max="6159" width="0" style="1" hidden="1" customWidth="1"/>
    <col min="6160" max="6160" width="8.44140625" style="1" customWidth="1"/>
    <col min="6161" max="6163" width="9.109375" style="1" customWidth="1"/>
    <col min="6164" max="6164" width="8.5546875" style="1" customWidth="1"/>
    <col min="6165" max="6165" width="11.6640625" style="1" customWidth="1"/>
    <col min="6166" max="6400" width="9.109375" style="1"/>
    <col min="6401" max="6401" width="26.88671875" style="1" customWidth="1"/>
    <col min="6402" max="6402" width="10.44140625" style="1" customWidth="1"/>
    <col min="6403" max="6403" width="8.88671875" style="1" customWidth="1"/>
    <col min="6404" max="6406" width="9.109375" style="1" customWidth="1"/>
    <col min="6407" max="6407" width="8.44140625" style="1" customWidth="1"/>
    <col min="6408" max="6410" width="9.109375" style="1" customWidth="1"/>
    <col min="6411" max="6411" width="8.44140625" style="1" customWidth="1"/>
    <col min="6412" max="6414" width="9.109375" style="1" customWidth="1"/>
    <col min="6415" max="6415" width="0" style="1" hidden="1" customWidth="1"/>
    <col min="6416" max="6416" width="8.44140625" style="1" customWidth="1"/>
    <col min="6417" max="6419" width="9.109375" style="1" customWidth="1"/>
    <col min="6420" max="6420" width="8.5546875" style="1" customWidth="1"/>
    <col min="6421" max="6421" width="11.6640625" style="1" customWidth="1"/>
    <col min="6422" max="6656" width="9.109375" style="1"/>
    <col min="6657" max="6657" width="26.88671875" style="1" customWidth="1"/>
    <col min="6658" max="6658" width="10.44140625" style="1" customWidth="1"/>
    <col min="6659" max="6659" width="8.88671875" style="1" customWidth="1"/>
    <col min="6660" max="6662" width="9.109375" style="1" customWidth="1"/>
    <col min="6663" max="6663" width="8.44140625" style="1" customWidth="1"/>
    <col min="6664" max="6666" width="9.109375" style="1" customWidth="1"/>
    <col min="6667" max="6667" width="8.44140625" style="1" customWidth="1"/>
    <col min="6668" max="6670" width="9.109375" style="1" customWidth="1"/>
    <col min="6671" max="6671" width="0" style="1" hidden="1" customWidth="1"/>
    <col min="6672" max="6672" width="8.44140625" style="1" customWidth="1"/>
    <col min="6673" max="6675" width="9.109375" style="1" customWidth="1"/>
    <col min="6676" max="6676" width="8.5546875" style="1" customWidth="1"/>
    <col min="6677" max="6677" width="11.6640625" style="1" customWidth="1"/>
    <col min="6678" max="6912" width="9.109375" style="1"/>
    <col min="6913" max="6913" width="26.88671875" style="1" customWidth="1"/>
    <col min="6914" max="6914" width="10.44140625" style="1" customWidth="1"/>
    <col min="6915" max="6915" width="8.88671875" style="1" customWidth="1"/>
    <col min="6916" max="6918" width="9.109375" style="1" customWidth="1"/>
    <col min="6919" max="6919" width="8.44140625" style="1" customWidth="1"/>
    <col min="6920" max="6922" width="9.109375" style="1" customWidth="1"/>
    <col min="6923" max="6923" width="8.44140625" style="1" customWidth="1"/>
    <col min="6924" max="6926" width="9.109375" style="1" customWidth="1"/>
    <col min="6927" max="6927" width="0" style="1" hidden="1" customWidth="1"/>
    <col min="6928" max="6928" width="8.44140625" style="1" customWidth="1"/>
    <col min="6929" max="6931" width="9.109375" style="1" customWidth="1"/>
    <col min="6932" max="6932" width="8.5546875" style="1" customWidth="1"/>
    <col min="6933" max="6933" width="11.6640625" style="1" customWidth="1"/>
    <col min="6934" max="7168" width="9.109375" style="1"/>
    <col min="7169" max="7169" width="26.88671875" style="1" customWidth="1"/>
    <col min="7170" max="7170" width="10.44140625" style="1" customWidth="1"/>
    <col min="7171" max="7171" width="8.88671875" style="1" customWidth="1"/>
    <col min="7172" max="7174" width="9.109375" style="1" customWidth="1"/>
    <col min="7175" max="7175" width="8.44140625" style="1" customWidth="1"/>
    <col min="7176" max="7178" width="9.109375" style="1" customWidth="1"/>
    <col min="7179" max="7179" width="8.44140625" style="1" customWidth="1"/>
    <col min="7180" max="7182" width="9.109375" style="1" customWidth="1"/>
    <col min="7183" max="7183" width="0" style="1" hidden="1" customWidth="1"/>
    <col min="7184" max="7184" width="8.44140625" style="1" customWidth="1"/>
    <col min="7185" max="7187" width="9.109375" style="1" customWidth="1"/>
    <col min="7188" max="7188" width="8.5546875" style="1" customWidth="1"/>
    <col min="7189" max="7189" width="11.6640625" style="1" customWidth="1"/>
    <col min="7190" max="7424" width="9.109375" style="1"/>
    <col min="7425" max="7425" width="26.88671875" style="1" customWidth="1"/>
    <col min="7426" max="7426" width="10.44140625" style="1" customWidth="1"/>
    <col min="7427" max="7427" width="8.88671875" style="1" customWidth="1"/>
    <col min="7428" max="7430" width="9.109375" style="1" customWidth="1"/>
    <col min="7431" max="7431" width="8.44140625" style="1" customWidth="1"/>
    <col min="7432" max="7434" width="9.109375" style="1" customWidth="1"/>
    <col min="7435" max="7435" width="8.44140625" style="1" customWidth="1"/>
    <col min="7436" max="7438" width="9.109375" style="1" customWidth="1"/>
    <col min="7439" max="7439" width="0" style="1" hidden="1" customWidth="1"/>
    <col min="7440" max="7440" width="8.44140625" style="1" customWidth="1"/>
    <col min="7441" max="7443" width="9.109375" style="1" customWidth="1"/>
    <col min="7444" max="7444" width="8.5546875" style="1" customWidth="1"/>
    <col min="7445" max="7445" width="11.6640625" style="1" customWidth="1"/>
    <col min="7446" max="7680" width="9.109375" style="1"/>
    <col min="7681" max="7681" width="26.88671875" style="1" customWidth="1"/>
    <col min="7682" max="7682" width="10.44140625" style="1" customWidth="1"/>
    <col min="7683" max="7683" width="8.88671875" style="1" customWidth="1"/>
    <col min="7684" max="7686" width="9.109375" style="1" customWidth="1"/>
    <col min="7687" max="7687" width="8.44140625" style="1" customWidth="1"/>
    <col min="7688" max="7690" width="9.109375" style="1" customWidth="1"/>
    <col min="7691" max="7691" width="8.44140625" style="1" customWidth="1"/>
    <col min="7692" max="7694" width="9.109375" style="1" customWidth="1"/>
    <col min="7695" max="7695" width="0" style="1" hidden="1" customWidth="1"/>
    <col min="7696" max="7696" width="8.44140625" style="1" customWidth="1"/>
    <col min="7697" max="7699" width="9.109375" style="1" customWidth="1"/>
    <col min="7700" max="7700" width="8.5546875" style="1" customWidth="1"/>
    <col min="7701" max="7701" width="11.6640625" style="1" customWidth="1"/>
    <col min="7702" max="7936" width="9.109375" style="1"/>
    <col min="7937" max="7937" width="26.88671875" style="1" customWidth="1"/>
    <col min="7938" max="7938" width="10.44140625" style="1" customWidth="1"/>
    <col min="7939" max="7939" width="8.88671875" style="1" customWidth="1"/>
    <col min="7940" max="7942" width="9.109375" style="1" customWidth="1"/>
    <col min="7943" max="7943" width="8.44140625" style="1" customWidth="1"/>
    <col min="7944" max="7946" width="9.109375" style="1" customWidth="1"/>
    <col min="7947" max="7947" width="8.44140625" style="1" customWidth="1"/>
    <col min="7948" max="7950" width="9.109375" style="1" customWidth="1"/>
    <col min="7951" max="7951" width="0" style="1" hidden="1" customWidth="1"/>
    <col min="7952" max="7952" width="8.44140625" style="1" customWidth="1"/>
    <col min="7953" max="7955" width="9.109375" style="1" customWidth="1"/>
    <col min="7956" max="7956" width="8.5546875" style="1" customWidth="1"/>
    <col min="7957" max="7957" width="11.6640625" style="1" customWidth="1"/>
    <col min="7958" max="8192" width="9.109375" style="1"/>
    <col min="8193" max="8193" width="26.88671875" style="1" customWidth="1"/>
    <col min="8194" max="8194" width="10.44140625" style="1" customWidth="1"/>
    <col min="8195" max="8195" width="8.88671875" style="1" customWidth="1"/>
    <col min="8196" max="8198" width="9.109375" style="1" customWidth="1"/>
    <col min="8199" max="8199" width="8.44140625" style="1" customWidth="1"/>
    <col min="8200" max="8202" width="9.109375" style="1" customWidth="1"/>
    <col min="8203" max="8203" width="8.44140625" style="1" customWidth="1"/>
    <col min="8204" max="8206" width="9.109375" style="1" customWidth="1"/>
    <col min="8207" max="8207" width="0" style="1" hidden="1" customWidth="1"/>
    <col min="8208" max="8208" width="8.44140625" style="1" customWidth="1"/>
    <col min="8209" max="8211" width="9.109375" style="1" customWidth="1"/>
    <col min="8212" max="8212" width="8.5546875" style="1" customWidth="1"/>
    <col min="8213" max="8213" width="11.6640625" style="1" customWidth="1"/>
    <col min="8214" max="8448" width="9.109375" style="1"/>
    <col min="8449" max="8449" width="26.88671875" style="1" customWidth="1"/>
    <col min="8450" max="8450" width="10.44140625" style="1" customWidth="1"/>
    <col min="8451" max="8451" width="8.88671875" style="1" customWidth="1"/>
    <col min="8452" max="8454" width="9.109375" style="1" customWidth="1"/>
    <col min="8455" max="8455" width="8.44140625" style="1" customWidth="1"/>
    <col min="8456" max="8458" width="9.109375" style="1" customWidth="1"/>
    <col min="8459" max="8459" width="8.44140625" style="1" customWidth="1"/>
    <col min="8460" max="8462" width="9.109375" style="1" customWidth="1"/>
    <col min="8463" max="8463" width="0" style="1" hidden="1" customWidth="1"/>
    <col min="8464" max="8464" width="8.44140625" style="1" customWidth="1"/>
    <col min="8465" max="8467" width="9.109375" style="1" customWidth="1"/>
    <col min="8468" max="8468" width="8.5546875" style="1" customWidth="1"/>
    <col min="8469" max="8469" width="11.6640625" style="1" customWidth="1"/>
    <col min="8470" max="8704" width="9.109375" style="1"/>
    <col min="8705" max="8705" width="26.88671875" style="1" customWidth="1"/>
    <col min="8706" max="8706" width="10.44140625" style="1" customWidth="1"/>
    <col min="8707" max="8707" width="8.88671875" style="1" customWidth="1"/>
    <col min="8708" max="8710" width="9.109375" style="1" customWidth="1"/>
    <col min="8711" max="8711" width="8.44140625" style="1" customWidth="1"/>
    <col min="8712" max="8714" width="9.109375" style="1" customWidth="1"/>
    <col min="8715" max="8715" width="8.44140625" style="1" customWidth="1"/>
    <col min="8716" max="8718" width="9.109375" style="1" customWidth="1"/>
    <col min="8719" max="8719" width="0" style="1" hidden="1" customWidth="1"/>
    <col min="8720" max="8720" width="8.44140625" style="1" customWidth="1"/>
    <col min="8721" max="8723" width="9.109375" style="1" customWidth="1"/>
    <col min="8724" max="8724" width="8.5546875" style="1" customWidth="1"/>
    <col min="8725" max="8725" width="11.6640625" style="1" customWidth="1"/>
    <col min="8726" max="8960" width="9.109375" style="1"/>
    <col min="8961" max="8961" width="26.88671875" style="1" customWidth="1"/>
    <col min="8962" max="8962" width="10.44140625" style="1" customWidth="1"/>
    <col min="8963" max="8963" width="8.88671875" style="1" customWidth="1"/>
    <col min="8964" max="8966" width="9.109375" style="1" customWidth="1"/>
    <col min="8967" max="8967" width="8.44140625" style="1" customWidth="1"/>
    <col min="8968" max="8970" width="9.109375" style="1" customWidth="1"/>
    <col min="8971" max="8971" width="8.44140625" style="1" customWidth="1"/>
    <col min="8972" max="8974" width="9.109375" style="1" customWidth="1"/>
    <col min="8975" max="8975" width="0" style="1" hidden="1" customWidth="1"/>
    <col min="8976" max="8976" width="8.44140625" style="1" customWidth="1"/>
    <col min="8977" max="8979" width="9.109375" style="1" customWidth="1"/>
    <col min="8980" max="8980" width="8.5546875" style="1" customWidth="1"/>
    <col min="8981" max="8981" width="11.6640625" style="1" customWidth="1"/>
    <col min="8982" max="9216" width="9.109375" style="1"/>
    <col min="9217" max="9217" width="26.88671875" style="1" customWidth="1"/>
    <col min="9218" max="9218" width="10.44140625" style="1" customWidth="1"/>
    <col min="9219" max="9219" width="8.88671875" style="1" customWidth="1"/>
    <col min="9220" max="9222" width="9.109375" style="1" customWidth="1"/>
    <col min="9223" max="9223" width="8.44140625" style="1" customWidth="1"/>
    <col min="9224" max="9226" width="9.109375" style="1" customWidth="1"/>
    <col min="9227" max="9227" width="8.44140625" style="1" customWidth="1"/>
    <col min="9228" max="9230" width="9.109375" style="1" customWidth="1"/>
    <col min="9231" max="9231" width="0" style="1" hidden="1" customWidth="1"/>
    <col min="9232" max="9232" width="8.44140625" style="1" customWidth="1"/>
    <col min="9233" max="9235" width="9.109375" style="1" customWidth="1"/>
    <col min="9236" max="9236" width="8.5546875" style="1" customWidth="1"/>
    <col min="9237" max="9237" width="11.6640625" style="1" customWidth="1"/>
    <col min="9238" max="9472" width="9.109375" style="1"/>
    <col min="9473" max="9473" width="26.88671875" style="1" customWidth="1"/>
    <col min="9474" max="9474" width="10.44140625" style="1" customWidth="1"/>
    <col min="9475" max="9475" width="8.88671875" style="1" customWidth="1"/>
    <col min="9476" max="9478" width="9.109375" style="1" customWidth="1"/>
    <col min="9479" max="9479" width="8.44140625" style="1" customWidth="1"/>
    <col min="9480" max="9482" width="9.109375" style="1" customWidth="1"/>
    <col min="9483" max="9483" width="8.44140625" style="1" customWidth="1"/>
    <col min="9484" max="9486" width="9.109375" style="1" customWidth="1"/>
    <col min="9487" max="9487" width="0" style="1" hidden="1" customWidth="1"/>
    <col min="9488" max="9488" width="8.44140625" style="1" customWidth="1"/>
    <col min="9489" max="9491" width="9.109375" style="1" customWidth="1"/>
    <col min="9492" max="9492" width="8.5546875" style="1" customWidth="1"/>
    <col min="9493" max="9493" width="11.6640625" style="1" customWidth="1"/>
    <col min="9494" max="9728" width="9.109375" style="1"/>
    <col min="9729" max="9729" width="26.88671875" style="1" customWidth="1"/>
    <col min="9730" max="9730" width="10.44140625" style="1" customWidth="1"/>
    <col min="9731" max="9731" width="8.88671875" style="1" customWidth="1"/>
    <col min="9732" max="9734" width="9.109375" style="1" customWidth="1"/>
    <col min="9735" max="9735" width="8.44140625" style="1" customWidth="1"/>
    <col min="9736" max="9738" width="9.109375" style="1" customWidth="1"/>
    <col min="9739" max="9739" width="8.44140625" style="1" customWidth="1"/>
    <col min="9740" max="9742" width="9.109375" style="1" customWidth="1"/>
    <col min="9743" max="9743" width="0" style="1" hidden="1" customWidth="1"/>
    <col min="9744" max="9744" width="8.44140625" style="1" customWidth="1"/>
    <col min="9745" max="9747" width="9.109375" style="1" customWidth="1"/>
    <col min="9748" max="9748" width="8.5546875" style="1" customWidth="1"/>
    <col min="9749" max="9749" width="11.6640625" style="1" customWidth="1"/>
    <col min="9750" max="9984" width="9.109375" style="1"/>
    <col min="9985" max="9985" width="26.88671875" style="1" customWidth="1"/>
    <col min="9986" max="9986" width="10.44140625" style="1" customWidth="1"/>
    <col min="9987" max="9987" width="8.88671875" style="1" customWidth="1"/>
    <col min="9988" max="9990" width="9.109375" style="1" customWidth="1"/>
    <col min="9991" max="9991" width="8.44140625" style="1" customWidth="1"/>
    <col min="9992" max="9994" width="9.109375" style="1" customWidth="1"/>
    <col min="9995" max="9995" width="8.44140625" style="1" customWidth="1"/>
    <col min="9996" max="9998" width="9.109375" style="1" customWidth="1"/>
    <col min="9999" max="9999" width="0" style="1" hidden="1" customWidth="1"/>
    <col min="10000" max="10000" width="8.44140625" style="1" customWidth="1"/>
    <col min="10001" max="10003" width="9.109375" style="1" customWidth="1"/>
    <col min="10004" max="10004" width="8.5546875" style="1" customWidth="1"/>
    <col min="10005" max="10005" width="11.6640625" style="1" customWidth="1"/>
    <col min="10006" max="10240" width="9.109375" style="1"/>
    <col min="10241" max="10241" width="26.88671875" style="1" customWidth="1"/>
    <col min="10242" max="10242" width="10.44140625" style="1" customWidth="1"/>
    <col min="10243" max="10243" width="8.88671875" style="1" customWidth="1"/>
    <col min="10244" max="10246" width="9.109375" style="1" customWidth="1"/>
    <col min="10247" max="10247" width="8.44140625" style="1" customWidth="1"/>
    <col min="10248" max="10250" width="9.109375" style="1" customWidth="1"/>
    <col min="10251" max="10251" width="8.44140625" style="1" customWidth="1"/>
    <col min="10252" max="10254" width="9.109375" style="1" customWidth="1"/>
    <col min="10255" max="10255" width="0" style="1" hidden="1" customWidth="1"/>
    <col min="10256" max="10256" width="8.44140625" style="1" customWidth="1"/>
    <col min="10257" max="10259" width="9.109375" style="1" customWidth="1"/>
    <col min="10260" max="10260" width="8.5546875" style="1" customWidth="1"/>
    <col min="10261" max="10261" width="11.6640625" style="1" customWidth="1"/>
    <col min="10262" max="10496" width="9.109375" style="1"/>
    <col min="10497" max="10497" width="26.88671875" style="1" customWidth="1"/>
    <col min="10498" max="10498" width="10.44140625" style="1" customWidth="1"/>
    <col min="10499" max="10499" width="8.88671875" style="1" customWidth="1"/>
    <col min="10500" max="10502" width="9.109375" style="1" customWidth="1"/>
    <col min="10503" max="10503" width="8.44140625" style="1" customWidth="1"/>
    <col min="10504" max="10506" width="9.109375" style="1" customWidth="1"/>
    <col min="10507" max="10507" width="8.44140625" style="1" customWidth="1"/>
    <col min="10508" max="10510" width="9.109375" style="1" customWidth="1"/>
    <col min="10511" max="10511" width="0" style="1" hidden="1" customWidth="1"/>
    <col min="10512" max="10512" width="8.44140625" style="1" customWidth="1"/>
    <col min="10513" max="10515" width="9.109375" style="1" customWidth="1"/>
    <col min="10516" max="10516" width="8.5546875" style="1" customWidth="1"/>
    <col min="10517" max="10517" width="11.6640625" style="1" customWidth="1"/>
    <col min="10518" max="10752" width="9.109375" style="1"/>
    <col min="10753" max="10753" width="26.88671875" style="1" customWidth="1"/>
    <col min="10754" max="10754" width="10.44140625" style="1" customWidth="1"/>
    <col min="10755" max="10755" width="8.88671875" style="1" customWidth="1"/>
    <col min="10756" max="10758" width="9.109375" style="1" customWidth="1"/>
    <col min="10759" max="10759" width="8.44140625" style="1" customWidth="1"/>
    <col min="10760" max="10762" width="9.109375" style="1" customWidth="1"/>
    <col min="10763" max="10763" width="8.44140625" style="1" customWidth="1"/>
    <col min="10764" max="10766" width="9.109375" style="1" customWidth="1"/>
    <col min="10767" max="10767" width="0" style="1" hidden="1" customWidth="1"/>
    <col min="10768" max="10768" width="8.44140625" style="1" customWidth="1"/>
    <col min="10769" max="10771" width="9.109375" style="1" customWidth="1"/>
    <col min="10772" max="10772" width="8.5546875" style="1" customWidth="1"/>
    <col min="10773" max="10773" width="11.6640625" style="1" customWidth="1"/>
    <col min="10774" max="11008" width="9.109375" style="1"/>
    <col min="11009" max="11009" width="26.88671875" style="1" customWidth="1"/>
    <col min="11010" max="11010" width="10.44140625" style="1" customWidth="1"/>
    <col min="11011" max="11011" width="8.88671875" style="1" customWidth="1"/>
    <col min="11012" max="11014" width="9.109375" style="1" customWidth="1"/>
    <col min="11015" max="11015" width="8.44140625" style="1" customWidth="1"/>
    <col min="11016" max="11018" width="9.109375" style="1" customWidth="1"/>
    <col min="11019" max="11019" width="8.44140625" style="1" customWidth="1"/>
    <col min="11020" max="11022" width="9.109375" style="1" customWidth="1"/>
    <col min="11023" max="11023" width="0" style="1" hidden="1" customWidth="1"/>
    <col min="11024" max="11024" width="8.44140625" style="1" customWidth="1"/>
    <col min="11025" max="11027" width="9.109375" style="1" customWidth="1"/>
    <col min="11028" max="11028" width="8.5546875" style="1" customWidth="1"/>
    <col min="11029" max="11029" width="11.6640625" style="1" customWidth="1"/>
    <col min="11030" max="11264" width="9.109375" style="1"/>
    <col min="11265" max="11265" width="26.88671875" style="1" customWidth="1"/>
    <col min="11266" max="11266" width="10.44140625" style="1" customWidth="1"/>
    <col min="11267" max="11267" width="8.88671875" style="1" customWidth="1"/>
    <col min="11268" max="11270" width="9.109375" style="1" customWidth="1"/>
    <col min="11271" max="11271" width="8.44140625" style="1" customWidth="1"/>
    <col min="11272" max="11274" width="9.109375" style="1" customWidth="1"/>
    <col min="11275" max="11275" width="8.44140625" style="1" customWidth="1"/>
    <col min="11276" max="11278" width="9.109375" style="1" customWidth="1"/>
    <col min="11279" max="11279" width="0" style="1" hidden="1" customWidth="1"/>
    <col min="11280" max="11280" width="8.44140625" style="1" customWidth="1"/>
    <col min="11281" max="11283" width="9.109375" style="1" customWidth="1"/>
    <col min="11284" max="11284" width="8.5546875" style="1" customWidth="1"/>
    <col min="11285" max="11285" width="11.6640625" style="1" customWidth="1"/>
    <col min="11286" max="11520" width="9.109375" style="1"/>
    <col min="11521" max="11521" width="26.88671875" style="1" customWidth="1"/>
    <col min="11522" max="11522" width="10.44140625" style="1" customWidth="1"/>
    <col min="11523" max="11523" width="8.88671875" style="1" customWidth="1"/>
    <col min="11524" max="11526" width="9.109375" style="1" customWidth="1"/>
    <col min="11527" max="11527" width="8.44140625" style="1" customWidth="1"/>
    <col min="11528" max="11530" width="9.109375" style="1" customWidth="1"/>
    <col min="11531" max="11531" width="8.44140625" style="1" customWidth="1"/>
    <col min="11532" max="11534" width="9.109375" style="1" customWidth="1"/>
    <col min="11535" max="11535" width="0" style="1" hidden="1" customWidth="1"/>
    <col min="11536" max="11536" width="8.44140625" style="1" customWidth="1"/>
    <col min="11537" max="11539" width="9.109375" style="1" customWidth="1"/>
    <col min="11540" max="11540" width="8.5546875" style="1" customWidth="1"/>
    <col min="11541" max="11541" width="11.6640625" style="1" customWidth="1"/>
    <col min="11542" max="11776" width="9.109375" style="1"/>
    <col min="11777" max="11777" width="26.88671875" style="1" customWidth="1"/>
    <col min="11778" max="11778" width="10.44140625" style="1" customWidth="1"/>
    <col min="11779" max="11779" width="8.88671875" style="1" customWidth="1"/>
    <col min="11780" max="11782" width="9.109375" style="1" customWidth="1"/>
    <col min="11783" max="11783" width="8.44140625" style="1" customWidth="1"/>
    <col min="11784" max="11786" width="9.109375" style="1" customWidth="1"/>
    <col min="11787" max="11787" width="8.44140625" style="1" customWidth="1"/>
    <col min="11788" max="11790" width="9.109375" style="1" customWidth="1"/>
    <col min="11791" max="11791" width="0" style="1" hidden="1" customWidth="1"/>
    <col min="11792" max="11792" width="8.44140625" style="1" customWidth="1"/>
    <col min="11793" max="11795" width="9.109375" style="1" customWidth="1"/>
    <col min="11796" max="11796" width="8.5546875" style="1" customWidth="1"/>
    <col min="11797" max="11797" width="11.6640625" style="1" customWidth="1"/>
    <col min="11798" max="12032" width="9.109375" style="1"/>
    <col min="12033" max="12033" width="26.88671875" style="1" customWidth="1"/>
    <col min="12034" max="12034" width="10.44140625" style="1" customWidth="1"/>
    <col min="12035" max="12035" width="8.88671875" style="1" customWidth="1"/>
    <col min="12036" max="12038" width="9.109375" style="1" customWidth="1"/>
    <col min="12039" max="12039" width="8.44140625" style="1" customWidth="1"/>
    <col min="12040" max="12042" width="9.109375" style="1" customWidth="1"/>
    <col min="12043" max="12043" width="8.44140625" style="1" customWidth="1"/>
    <col min="12044" max="12046" width="9.109375" style="1" customWidth="1"/>
    <col min="12047" max="12047" width="0" style="1" hidden="1" customWidth="1"/>
    <col min="12048" max="12048" width="8.44140625" style="1" customWidth="1"/>
    <col min="12049" max="12051" width="9.109375" style="1" customWidth="1"/>
    <col min="12052" max="12052" width="8.5546875" style="1" customWidth="1"/>
    <col min="12053" max="12053" width="11.6640625" style="1" customWidth="1"/>
    <col min="12054" max="12288" width="9.109375" style="1"/>
    <col min="12289" max="12289" width="26.88671875" style="1" customWidth="1"/>
    <col min="12290" max="12290" width="10.44140625" style="1" customWidth="1"/>
    <col min="12291" max="12291" width="8.88671875" style="1" customWidth="1"/>
    <col min="12292" max="12294" width="9.109375" style="1" customWidth="1"/>
    <col min="12295" max="12295" width="8.44140625" style="1" customWidth="1"/>
    <col min="12296" max="12298" width="9.109375" style="1" customWidth="1"/>
    <col min="12299" max="12299" width="8.44140625" style="1" customWidth="1"/>
    <col min="12300" max="12302" width="9.109375" style="1" customWidth="1"/>
    <col min="12303" max="12303" width="0" style="1" hidden="1" customWidth="1"/>
    <col min="12304" max="12304" width="8.44140625" style="1" customWidth="1"/>
    <col min="12305" max="12307" width="9.109375" style="1" customWidth="1"/>
    <col min="12308" max="12308" width="8.5546875" style="1" customWidth="1"/>
    <col min="12309" max="12309" width="11.6640625" style="1" customWidth="1"/>
    <col min="12310" max="12544" width="9.109375" style="1"/>
    <col min="12545" max="12545" width="26.88671875" style="1" customWidth="1"/>
    <col min="12546" max="12546" width="10.44140625" style="1" customWidth="1"/>
    <col min="12547" max="12547" width="8.88671875" style="1" customWidth="1"/>
    <col min="12548" max="12550" width="9.109375" style="1" customWidth="1"/>
    <col min="12551" max="12551" width="8.44140625" style="1" customWidth="1"/>
    <col min="12552" max="12554" width="9.109375" style="1" customWidth="1"/>
    <col min="12555" max="12555" width="8.44140625" style="1" customWidth="1"/>
    <col min="12556" max="12558" width="9.109375" style="1" customWidth="1"/>
    <col min="12559" max="12559" width="0" style="1" hidden="1" customWidth="1"/>
    <col min="12560" max="12560" width="8.44140625" style="1" customWidth="1"/>
    <col min="12561" max="12563" width="9.109375" style="1" customWidth="1"/>
    <col min="12564" max="12564" width="8.5546875" style="1" customWidth="1"/>
    <col min="12565" max="12565" width="11.6640625" style="1" customWidth="1"/>
    <col min="12566" max="12800" width="9.109375" style="1"/>
    <col min="12801" max="12801" width="26.88671875" style="1" customWidth="1"/>
    <col min="12802" max="12802" width="10.44140625" style="1" customWidth="1"/>
    <col min="12803" max="12803" width="8.88671875" style="1" customWidth="1"/>
    <col min="12804" max="12806" width="9.109375" style="1" customWidth="1"/>
    <col min="12807" max="12807" width="8.44140625" style="1" customWidth="1"/>
    <col min="12808" max="12810" width="9.109375" style="1" customWidth="1"/>
    <col min="12811" max="12811" width="8.44140625" style="1" customWidth="1"/>
    <col min="12812" max="12814" width="9.109375" style="1" customWidth="1"/>
    <col min="12815" max="12815" width="0" style="1" hidden="1" customWidth="1"/>
    <col min="12816" max="12816" width="8.44140625" style="1" customWidth="1"/>
    <col min="12817" max="12819" width="9.109375" style="1" customWidth="1"/>
    <col min="12820" max="12820" width="8.5546875" style="1" customWidth="1"/>
    <col min="12821" max="12821" width="11.6640625" style="1" customWidth="1"/>
    <col min="12822" max="13056" width="9.109375" style="1"/>
    <col min="13057" max="13057" width="26.88671875" style="1" customWidth="1"/>
    <col min="13058" max="13058" width="10.44140625" style="1" customWidth="1"/>
    <col min="13059" max="13059" width="8.88671875" style="1" customWidth="1"/>
    <col min="13060" max="13062" width="9.109375" style="1" customWidth="1"/>
    <col min="13063" max="13063" width="8.44140625" style="1" customWidth="1"/>
    <col min="13064" max="13066" width="9.109375" style="1" customWidth="1"/>
    <col min="13067" max="13067" width="8.44140625" style="1" customWidth="1"/>
    <col min="13068" max="13070" width="9.109375" style="1" customWidth="1"/>
    <col min="13071" max="13071" width="0" style="1" hidden="1" customWidth="1"/>
    <col min="13072" max="13072" width="8.44140625" style="1" customWidth="1"/>
    <col min="13073" max="13075" width="9.109375" style="1" customWidth="1"/>
    <col min="13076" max="13076" width="8.5546875" style="1" customWidth="1"/>
    <col min="13077" max="13077" width="11.6640625" style="1" customWidth="1"/>
    <col min="13078" max="13312" width="9.109375" style="1"/>
    <col min="13313" max="13313" width="26.88671875" style="1" customWidth="1"/>
    <col min="13314" max="13314" width="10.44140625" style="1" customWidth="1"/>
    <col min="13315" max="13315" width="8.88671875" style="1" customWidth="1"/>
    <col min="13316" max="13318" width="9.109375" style="1" customWidth="1"/>
    <col min="13319" max="13319" width="8.44140625" style="1" customWidth="1"/>
    <col min="13320" max="13322" width="9.109375" style="1" customWidth="1"/>
    <col min="13323" max="13323" width="8.44140625" style="1" customWidth="1"/>
    <col min="13324" max="13326" width="9.109375" style="1" customWidth="1"/>
    <col min="13327" max="13327" width="0" style="1" hidden="1" customWidth="1"/>
    <col min="13328" max="13328" width="8.44140625" style="1" customWidth="1"/>
    <col min="13329" max="13331" width="9.109375" style="1" customWidth="1"/>
    <col min="13332" max="13332" width="8.5546875" style="1" customWidth="1"/>
    <col min="13333" max="13333" width="11.6640625" style="1" customWidth="1"/>
    <col min="13334" max="13568" width="9.109375" style="1"/>
    <col min="13569" max="13569" width="26.88671875" style="1" customWidth="1"/>
    <col min="13570" max="13570" width="10.44140625" style="1" customWidth="1"/>
    <col min="13571" max="13571" width="8.88671875" style="1" customWidth="1"/>
    <col min="13572" max="13574" width="9.109375" style="1" customWidth="1"/>
    <col min="13575" max="13575" width="8.44140625" style="1" customWidth="1"/>
    <col min="13576" max="13578" width="9.109375" style="1" customWidth="1"/>
    <col min="13579" max="13579" width="8.44140625" style="1" customWidth="1"/>
    <col min="13580" max="13582" width="9.109375" style="1" customWidth="1"/>
    <col min="13583" max="13583" width="0" style="1" hidden="1" customWidth="1"/>
    <col min="13584" max="13584" width="8.44140625" style="1" customWidth="1"/>
    <col min="13585" max="13587" width="9.109375" style="1" customWidth="1"/>
    <col min="13588" max="13588" width="8.5546875" style="1" customWidth="1"/>
    <col min="13589" max="13589" width="11.6640625" style="1" customWidth="1"/>
    <col min="13590" max="13824" width="9.109375" style="1"/>
    <col min="13825" max="13825" width="26.88671875" style="1" customWidth="1"/>
    <col min="13826" max="13826" width="10.44140625" style="1" customWidth="1"/>
    <col min="13827" max="13827" width="8.88671875" style="1" customWidth="1"/>
    <col min="13828" max="13830" width="9.109375" style="1" customWidth="1"/>
    <col min="13831" max="13831" width="8.44140625" style="1" customWidth="1"/>
    <col min="13832" max="13834" width="9.109375" style="1" customWidth="1"/>
    <col min="13835" max="13835" width="8.44140625" style="1" customWidth="1"/>
    <col min="13836" max="13838" width="9.109375" style="1" customWidth="1"/>
    <col min="13839" max="13839" width="0" style="1" hidden="1" customWidth="1"/>
    <col min="13840" max="13840" width="8.44140625" style="1" customWidth="1"/>
    <col min="13841" max="13843" width="9.109375" style="1" customWidth="1"/>
    <col min="13844" max="13844" width="8.5546875" style="1" customWidth="1"/>
    <col min="13845" max="13845" width="11.6640625" style="1" customWidth="1"/>
    <col min="13846" max="14080" width="9.109375" style="1"/>
    <col min="14081" max="14081" width="26.88671875" style="1" customWidth="1"/>
    <col min="14082" max="14082" width="10.44140625" style="1" customWidth="1"/>
    <col min="14083" max="14083" width="8.88671875" style="1" customWidth="1"/>
    <col min="14084" max="14086" width="9.109375" style="1" customWidth="1"/>
    <col min="14087" max="14087" width="8.44140625" style="1" customWidth="1"/>
    <col min="14088" max="14090" width="9.109375" style="1" customWidth="1"/>
    <col min="14091" max="14091" width="8.44140625" style="1" customWidth="1"/>
    <col min="14092" max="14094" width="9.109375" style="1" customWidth="1"/>
    <col min="14095" max="14095" width="0" style="1" hidden="1" customWidth="1"/>
    <col min="14096" max="14096" width="8.44140625" style="1" customWidth="1"/>
    <col min="14097" max="14099" width="9.109375" style="1" customWidth="1"/>
    <col min="14100" max="14100" width="8.5546875" style="1" customWidth="1"/>
    <col min="14101" max="14101" width="11.6640625" style="1" customWidth="1"/>
    <col min="14102" max="14336" width="9.109375" style="1"/>
    <col min="14337" max="14337" width="26.88671875" style="1" customWidth="1"/>
    <col min="14338" max="14338" width="10.44140625" style="1" customWidth="1"/>
    <col min="14339" max="14339" width="8.88671875" style="1" customWidth="1"/>
    <col min="14340" max="14342" width="9.109375" style="1" customWidth="1"/>
    <col min="14343" max="14343" width="8.44140625" style="1" customWidth="1"/>
    <col min="14344" max="14346" width="9.109375" style="1" customWidth="1"/>
    <col min="14347" max="14347" width="8.44140625" style="1" customWidth="1"/>
    <col min="14348" max="14350" width="9.109375" style="1" customWidth="1"/>
    <col min="14351" max="14351" width="0" style="1" hidden="1" customWidth="1"/>
    <col min="14352" max="14352" width="8.44140625" style="1" customWidth="1"/>
    <col min="14353" max="14355" width="9.109375" style="1" customWidth="1"/>
    <col min="14356" max="14356" width="8.5546875" style="1" customWidth="1"/>
    <col min="14357" max="14357" width="11.6640625" style="1" customWidth="1"/>
    <col min="14358" max="14592" width="9.109375" style="1"/>
    <col min="14593" max="14593" width="26.88671875" style="1" customWidth="1"/>
    <col min="14594" max="14594" width="10.44140625" style="1" customWidth="1"/>
    <col min="14595" max="14595" width="8.88671875" style="1" customWidth="1"/>
    <col min="14596" max="14598" width="9.109375" style="1" customWidth="1"/>
    <col min="14599" max="14599" width="8.44140625" style="1" customWidth="1"/>
    <col min="14600" max="14602" width="9.109375" style="1" customWidth="1"/>
    <col min="14603" max="14603" width="8.44140625" style="1" customWidth="1"/>
    <col min="14604" max="14606" width="9.109375" style="1" customWidth="1"/>
    <col min="14607" max="14607" width="0" style="1" hidden="1" customWidth="1"/>
    <col min="14608" max="14608" width="8.44140625" style="1" customWidth="1"/>
    <col min="14609" max="14611" width="9.109375" style="1" customWidth="1"/>
    <col min="14612" max="14612" width="8.5546875" style="1" customWidth="1"/>
    <col min="14613" max="14613" width="11.6640625" style="1" customWidth="1"/>
    <col min="14614" max="14848" width="9.109375" style="1"/>
    <col min="14849" max="14849" width="26.88671875" style="1" customWidth="1"/>
    <col min="14850" max="14850" width="10.44140625" style="1" customWidth="1"/>
    <col min="14851" max="14851" width="8.88671875" style="1" customWidth="1"/>
    <col min="14852" max="14854" width="9.109375" style="1" customWidth="1"/>
    <col min="14855" max="14855" width="8.44140625" style="1" customWidth="1"/>
    <col min="14856" max="14858" width="9.109375" style="1" customWidth="1"/>
    <col min="14859" max="14859" width="8.44140625" style="1" customWidth="1"/>
    <col min="14860" max="14862" width="9.109375" style="1" customWidth="1"/>
    <col min="14863" max="14863" width="0" style="1" hidden="1" customWidth="1"/>
    <col min="14864" max="14864" width="8.44140625" style="1" customWidth="1"/>
    <col min="14865" max="14867" width="9.109375" style="1" customWidth="1"/>
    <col min="14868" max="14868" width="8.5546875" style="1" customWidth="1"/>
    <col min="14869" max="14869" width="11.6640625" style="1" customWidth="1"/>
    <col min="14870" max="15104" width="9.109375" style="1"/>
    <col min="15105" max="15105" width="26.88671875" style="1" customWidth="1"/>
    <col min="15106" max="15106" width="10.44140625" style="1" customWidth="1"/>
    <col min="15107" max="15107" width="8.88671875" style="1" customWidth="1"/>
    <col min="15108" max="15110" width="9.109375" style="1" customWidth="1"/>
    <col min="15111" max="15111" width="8.44140625" style="1" customWidth="1"/>
    <col min="15112" max="15114" width="9.109375" style="1" customWidth="1"/>
    <col min="15115" max="15115" width="8.44140625" style="1" customWidth="1"/>
    <col min="15116" max="15118" width="9.109375" style="1" customWidth="1"/>
    <col min="15119" max="15119" width="0" style="1" hidden="1" customWidth="1"/>
    <col min="15120" max="15120" width="8.44140625" style="1" customWidth="1"/>
    <col min="15121" max="15123" width="9.109375" style="1" customWidth="1"/>
    <col min="15124" max="15124" width="8.5546875" style="1" customWidth="1"/>
    <col min="15125" max="15125" width="11.6640625" style="1" customWidth="1"/>
    <col min="15126" max="15360" width="9.109375" style="1"/>
    <col min="15361" max="15361" width="26.88671875" style="1" customWidth="1"/>
    <col min="15362" max="15362" width="10.44140625" style="1" customWidth="1"/>
    <col min="15363" max="15363" width="8.88671875" style="1" customWidth="1"/>
    <col min="15364" max="15366" width="9.109375" style="1" customWidth="1"/>
    <col min="15367" max="15367" width="8.44140625" style="1" customWidth="1"/>
    <col min="15368" max="15370" width="9.109375" style="1" customWidth="1"/>
    <col min="15371" max="15371" width="8.44140625" style="1" customWidth="1"/>
    <col min="15372" max="15374" width="9.109375" style="1" customWidth="1"/>
    <col min="15375" max="15375" width="0" style="1" hidden="1" customWidth="1"/>
    <col min="15376" max="15376" width="8.44140625" style="1" customWidth="1"/>
    <col min="15377" max="15379" width="9.109375" style="1" customWidth="1"/>
    <col min="15380" max="15380" width="8.5546875" style="1" customWidth="1"/>
    <col min="15381" max="15381" width="11.6640625" style="1" customWidth="1"/>
    <col min="15382" max="15616" width="9.109375" style="1"/>
    <col min="15617" max="15617" width="26.88671875" style="1" customWidth="1"/>
    <col min="15618" max="15618" width="10.44140625" style="1" customWidth="1"/>
    <col min="15619" max="15619" width="8.88671875" style="1" customWidth="1"/>
    <col min="15620" max="15622" width="9.109375" style="1" customWidth="1"/>
    <col min="15623" max="15623" width="8.44140625" style="1" customWidth="1"/>
    <col min="15624" max="15626" width="9.109375" style="1" customWidth="1"/>
    <col min="15627" max="15627" width="8.44140625" style="1" customWidth="1"/>
    <col min="15628" max="15630" width="9.109375" style="1" customWidth="1"/>
    <col min="15631" max="15631" width="0" style="1" hidden="1" customWidth="1"/>
    <col min="15632" max="15632" width="8.44140625" style="1" customWidth="1"/>
    <col min="15633" max="15635" width="9.109375" style="1" customWidth="1"/>
    <col min="15636" max="15636" width="8.5546875" style="1" customWidth="1"/>
    <col min="15637" max="15637" width="11.6640625" style="1" customWidth="1"/>
    <col min="15638" max="15872" width="9.109375" style="1"/>
    <col min="15873" max="15873" width="26.88671875" style="1" customWidth="1"/>
    <col min="15874" max="15874" width="10.44140625" style="1" customWidth="1"/>
    <col min="15875" max="15875" width="8.88671875" style="1" customWidth="1"/>
    <col min="15876" max="15878" width="9.109375" style="1" customWidth="1"/>
    <col min="15879" max="15879" width="8.44140625" style="1" customWidth="1"/>
    <col min="15880" max="15882" width="9.109375" style="1" customWidth="1"/>
    <col min="15883" max="15883" width="8.44140625" style="1" customWidth="1"/>
    <col min="15884" max="15886" width="9.109375" style="1" customWidth="1"/>
    <col min="15887" max="15887" width="0" style="1" hidden="1" customWidth="1"/>
    <col min="15888" max="15888" width="8.44140625" style="1" customWidth="1"/>
    <col min="15889" max="15891" width="9.109375" style="1" customWidth="1"/>
    <col min="15892" max="15892" width="8.5546875" style="1" customWidth="1"/>
    <col min="15893" max="15893" width="11.6640625" style="1" customWidth="1"/>
    <col min="15894" max="16128" width="9.109375" style="1"/>
    <col min="16129" max="16129" width="26.88671875" style="1" customWidth="1"/>
    <col min="16130" max="16130" width="10.44140625" style="1" customWidth="1"/>
    <col min="16131" max="16131" width="8.88671875" style="1" customWidth="1"/>
    <col min="16132" max="16134" width="9.109375" style="1" customWidth="1"/>
    <col min="16135" max="16135" width="8.44140625" style="1" customWidth="1"/>
    <col min="16136" max="16138" width="9.109375" style="1" customWidth="1"/>
    <col min="16139" max="16139" width="8.44140625" style="1" customWidth="1"/>
    <col min="16140" max="16142" width="9.109375" style="1" customWidth="1"/>
    <col min="16143" max="16143" width="0" style="1" hidden="1" customWidth="1"/>
    <col min="16144" max="16144" width="8.44140625" style="1" customWidth="1"/>
    <col min="16145" max="16147" width="9.109375" style="1" customWidth="1"/>
    <col min="16148" max="16148" width="8.5546875" style="1" customWidth="1"/>
    <col min="16149" max="16149" width="11.6640625" style="1" customWidth="1"/>
    <col min="16150" max="16384" width="9.109375" style="1"/>
  </cols>
  <sheetData>
    <row r="1" spans="1:21">
      <c r="P1" s="43" t="s">
        <v>0</v>
      </c>
      <c r="Q1" s="43"/>
      <c r="R1" s="43"/>
      <c r="S1" s="43"/>
      <c r="T1" s="43"/>
    </row>
    <row r="2" spans="1:21">
      <c r="P2" s="44" t="s">
        <v>1</v>
      </c>
      <c r="Q2" s="44"/>
      <c r="R2" s="44"/>
      <c r="S2" s="44"/>
      <c r="T2" s="44"/>
    </row>
    <row r="3" spans="1:21">
      <c r="P3" s="2"/>
      <c r="Q3" s="3"/>
      <c r="R3" s="3"/>
      <c r="S3" s="3"/>
      <c r="T3" s="3"/>
    </row>
    <row r="4" spans="1:21">
      <c r="A4" s="45" t="s">
        <v>2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"/>
    </row>
    <row r="5" spans="1:21">
      <c r="A5" s="45" t="s">
        <v>56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"/>
    </row>
    <row r="6" spans="1:2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4"/>
    </row>
    <row r="7" spans="1:21">
      <c r="A7" s="46" t="s">
        <v>3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"/>
    </row>
    <row r="8" spans="1:21">
      <c r="A8" s="41" t="s">
        <v>4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"/>
    </row>
    <row r="9" spans="1:21">
      <c r="A9" s="4"/>
      <c r="B9" s="4"/>
      <c r="C9" s="6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>
      <c r="A10" s="42" t="s">
        <v>5</v>
      </c>
      <c r="B10" s="42" t="s">
        <v>6</v>
      </c>
      <c r="C10" s="42" t="s">
        <v>7</v>
      </c>
      <c r="D10" s="42" t="s">
        <v>8</v>
      </c>
      <c r="E10" s="42"/>
      <c r="F10" s="42"/>
      <c r="G10" s="42" t="s">
        <v>9</v>
      </c>
      <c r="H10" s="42" t="s">
        <v>10</v>
      </c>
      <c r="I10" s="42"/>
      <c r="J10" s="42"/>
      <c r="K10" s="42" t="s">
        <v>11</v>
      </c>
      <c r="L10" s="42" t="s">
        <v>12</v>
      </c>
      <c r="M10" s="42"/>
      <c r="N10" s="42"/>
      <c r="O10" s="26"/>
      <c r="P10" s="42" t="s">
        <v>13</v>
      </c>
      <c r="Q10" s="42" t="s">
        <v>14</v>
      </c>
      <c r="R10" s="42"/>
      <c r="S10" s="42"/>
      <c r="T10" s="42" t="s">
        <v>15</v>
      </c>
      <c r="U10" s="4"/>
    </row>
    <row r="11" spans="1:21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26"/>
      <c r="P11" s="42"/>
      <c r="Q11" s="42"/>
      <c r="R11" s="42"/>
      <c r="S11" s="42"/>
      <c r="T11" s="42"/>
      <c r="U11" s="4"/>
    </row>
    <row r="12" spans="1:21">
      <c r="A12" s="42"/>
      <c r="B12" s="42"/>
      <c r="C12" s="42"/>
      <c r="D12" s="8" t="s">
        <v>16</v>
      </c>
      <c r="E12" s="8" t="s">
        <v>17</v>
      </c>
      <c r="F12" s="8" t="s">
        <v>18</v>
      </c>
      <c r="G12" s="42"/>
      <c r="H12" s="8" t="s">
        <v>19</v>
      </c>
      <c r="I12" s="8" t="s">
        <v>20</v>
      </c>
      <c r="J12" s="8" t="s">
        <v>21</v>
      </c>
      <c r="K12" s="42"/>
      <c r="L12" s="8" t="s">
        <v>22</v>
      </c>
      <c r="M12" s="8" t="s">
        <v>23</v>
      </c>
      <c r="N12" s="8" t="s">
        <v>24</v>
      </c>
      <c r="O12" s="8"/>
      <c r="P12" s="42"/>
      <c r="Q12" s="8" t="s">
        <v>25</v>
      </c>
      <c r="R12" s="8" t="s">
        <v>26</v>
      </c>
      <c r="S12" s="8" t="s">
        <v>27</v>
      </c>
      <c r="T12" s="42"/>
      <c r="U12" s="4"/>
    </row>
    <row r="13" spans="1:21">
      <c r="A13" s="9" t="s">
        <v>28</v>
      </c>
      <c r="B13" s="9">
        <v>2</v>
      </c>
      <c r="C13" s="9">
        <v>3</v>
      </c>
      <c r="D13" s="9">
        <v>4</v>
      </c>
      <c r="E13" s="9">
        <v>5</v>
      </c>
      <c r="F13" s="9">
        <v>6</v>
      </c>
      <c r="G13" s="9">
        <v>7</v>
      </c>
      <c r="H13" s="9">
        <v>8</v>
      </c>
      <c r="I13" s="9">
        <v>9</v>
      </c>
      <c r="J13" s="9">
        <v>10</v>
      </c>
      <c r="K13" s="9">
        <v>11</v>
      </c>
      <c r="L13" s="9">
        <v>12</v>
      </c>
      <c r="M13" s="9">
        <v>13</v>
      </c>
      <c r="N13" s="9">
        <v>14</v>
      </c>
      <c r="O13" s="9"/>
      <c r="P13" s="9">
        <v>15</v>
      </c>
      <c r="Q13" s="10">
        <v>16</v>
      </c>
      <c r="R13" s="9">
        <v>17</v>
      </c>
      <c r="S13" s="9">
        <v>18</v>
      </c>
      <c r="T13" s="9">
        <v>19</v>
      </c>
      <c r="U13" s="4"/>
    </row>
    <row r="14" spans="1:21" ht="26.4">
      <c r="A14" s="11" t="s">
        <v>29</v>
      </c>
      <c r="B14" s="12"/>
      <c r="C14" s="12">
        <f>C16+C17</f>
        <v>0</v>
      </c>
      <c r="D14" s="13">
        <f>D16+D17</f>
        <v>0</v>
      </c>
      <c r="E14" s="13">
        <f t="shared" ref="E14:T14" si="0">E16+E17</f>
        <v>0</v>
      </c>
      <c r="F14" s="13">
        <f t="shared" si="0"/>
        <v>0</v>
      </c>
      <c r="G14" s="13">
        <f t="shared" si="0"/>
        <v>0</v>
      </c>
      <c r="H14" s="13">
        <f t="shared" si="0"/>
        <v>0</v>
      </c>
      <c r="I14" s="13">
        <f t="shared" si="0"/>
        <v>0</v>
      </c>
      <c r="J14" s="13">
        <f t="shared" si="0"/>
        <v>0</v>
      </c>
      <c r="K14" s="13">
        <f t="shared" si="0"/>
        <v>0</v>
      </c>
      <c r="L14" s="13">
        <f t="shared" si="0"/>
        <v>0</v>
      </c>
      <c r="M14" s="13">
        <f t="shared" si="0"/>
        <v>0</v>
      </c>
      <c r="N14" s="13">
        <f t="shared" si="0"/>
        <v>0</v>
      </c>
      <c r="O14" s="13">
        <f t="shared" si="0"/>
        <v>0</v>
      </c>
      <c r="P14" s="13">
        <f t="shared" si="0"/>
        <v>0</v>
      </c>
      <c r="Q14" s="13">
        <f t="shared" si="0"/>
        <v>0</v>
      </c>
      <c r="R14" s="13">
        <f t="shared" si="0"/>
        <v>0</v>
      </c>
      <c r="S14" s="13">
        <f t="shared" si="0"/>
        <v>0</v>
      </c>
      <c r="T14" s="13">
        <f t="shared" si="0"/>
        <v>0</v>
      </c>
      <c r="U14" s="4"/>
    </row>
    <row r="15" spans="1:21">
      <c r="A15" s="15" t="s">
        <v>30</v>
      </c>
      <c r="B15" s="12"/>
      <c r="C15" s="13"/>
      <c r="D15" s="13"/>
      <c r="E15" s="14"/>
      <c r="F15" s="12"/>
      <c r="G15" s="13"/>
      <c r="H15" s="14"/>
      <c r="I15" s="12"/>
      <c r="J15" s="12"/>
      <c r="K15" s="12"/>
      <c r="L15" s="12"/>
      <c r="M15" s="12"/>
      <c r="N15" s="12"/>
      <c r="O15" s="12"/>
      <c r="P15" s="12"/>
      <c r="Q15" s="12"/>
      <c r="R15" s="14"/>
      <c r="S15" s="12"/>
      <c r="T15" s="12"/>
      <c r="U15" s="4"/>
    </row>
    <row r="16" spans="1:21">
      <c r="A16" s="15" t="s">
        <v>31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4"/>
    </row>
    <row r="17" spans="1:21">
      <c r="A17" s="15" t="s">
        <v>32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4"/>
    </row>
    <row r="18" spans="1:21" ht="39.6">
      <c r="A18" s="11" t="s">
        <v>33</v>
      </c>
      <c r="B18" s="12">
        <f>B20+B21+B22</f>
        <v>13096.6</v>
      </c>
      <c r="C18" s="12">
        <f>G18+K18+P18+T18</f>
        <v>26287.27461</v>
      </c>
      <c r="D18" s="12">
        <f>D20+D21</f>
        <v>278.12727000000001</v>
      </c>
      <c r="E18" s="12">
        <f>E20+E21</f>
        <v>221.67048</v>
      </c>
      <c r="F18" s="12">
        <f>F20+F21</f>
        <v>2987.4718600000001</v>
      </c>
      <c r="G18" s="13">
        <f>D18+E18+F18</f>
        <v>3487.2696100000003</v>
      </c>
      <c r="H18" s="12">
        <f>H20+H21</f>
        <v>443.92153999999999</v>
      </c>
      <c r="I18" s="12">
        <f>I20+I21</f>
        <v>13279.78911</v>
      </c>
      <c r="J18" s="12">
        <f>J20+J21</f>
        <v>2307.8267000000001</v>
      </c>
      <c r="K18" s="12">
        <f t="shared" ref="K18:K27" si="1">H18+I18+J18</f>
        <v>16031.537349999999</v>
      </c>
      <c r="L18" s="12">
        <f>L20+L21</f>
        <v>1061.3117</v>
      </c>
      <c r="M18" s="12">
        <f>M20+M21</f>
        <v>644.9</v>
      </c>
      <c r="N18" s="12">
        <f>N20+N21</f>
        <v>2580.8559500000001</v>
      </c>
      <c r="O18" s="12"/>
      <c r="P18" s="12">
        <f t="shared" ref="P18:P27" si="2">L18+M18+N18</f>
        <v>4287.06765</v>
      </c>
      <c r="Q18" s="12">
        <f>Q20+Q21</f>
        <v>632.79999999999995</v>
      </c>
      <c r="R18" s="12">
        <f>R20+R21</f>
        <v>272.8</v>
      </c>
      <c r="S18" s="12">
        <f>S20+S21</f>
        <v>1575.8000000000002</v>
      </c>
      <c r="T18" s="12">
        <f t="shared" ref="T18:T27" si="3">Q18+R18+S18</f>
        <v>2481.4</v>
      </c>
      <c r="U18" s="40">
        <f>G18+K18+P18</f>
        <v>23805.874609999999</v>
      </c>
    </row>
    <row r="19" spans="1:21">
      <c r="A19" s="15" t="s">
        <v>30</v>
      </c>
      <c r="B19" s="12"/>
      <c r="C19" s="12"/>
      <c r="D19" s="17"/>
      <c r="E19" s="17"/>
      <c r="F19" s="17"/>
      <c r="G19" s="13"/>
      <c r="H19" s="16"/>
      <c r="I19" s="16"/>
      <c r="J19" s="16"/>
      <c r="K19" s="12"/>
      <c r="L19" s="16"/>
      <c r="M19" s="16"/>
      <c r="N19" s="16"/>
      <c r="O19" s="16"/>
      <c r="P19" s="12"/>
      <c r="Q19" s="16"/>
      <c r="R19" s="16"/>
      <c r="S19" s="16"/>
      <c r="T19" s="12"/>
      <c r="U19" s="40">
        <f t="shared" ref="U19:U26" si="4">G19+K19+P19</f>
        <v>0</v>
      </c>
    </row>
    <row r="20" spans="1:21" ht="26.4">
      <c r="A20" s="18" t="s">
        <v>34</v>
      </c>
      <c r="B20" s="17">
        <v>12746.6</v>
      </c>
      <c r="C20" s="12">
        <f>G20+K20+P20+T20</f>
        <v>25937.27461</v>
      </c>
      <c r="D20" s="17">
        <v>278.12727000000001</v>
      </c>
      <c r="E20" s="17">
        <v>221.67048</v>
      </c>
      <c r="F20" s="17">
        <v>2987.4718600000001</v>
      </c>
      <c r="G20" s="13">
        <f>D20+E20+F20</f>
        <v>3487.2696100000003</v>
      </c>
      <c r="H20" s="17">
        <v>443.92153999999999</v>
      </c>
      <c r="I20" s="17">
        <v>13279.78911</v>
      </c>
      <c r="J20" s="17">
        <v>2307.8267000000001</v>
      </c>
      <c r="K20" s="12">
        <f t="shared" si="1"/>
        <v>16031.537349999999</v>
      </c>
      <c r="L20" s="17">
        <v>1061.3117</v>
      </c>
      <c r="M20" s="17">
        <v>644.9</v>
      </c>
      <c r="N20" s="17">
        <v>2580.8559500000001</v>
      </c>
      <c r="O20" s="19"/>
      <c r="P20" s="12">
        <f>L20+M20+N20</f>
        <v>4287.06765</v>
      </c>
      <c r="Q20" s="17">
        <v>282.8</v>
      </c>
      <c r="R20" s="17">
        <v>272.8</v>
      </c>
      <c r="S20" s="17">
        <f>2584.8-706.3-170.5-132.2</f>
        <v>1575.8000000000002</v>
      </c>
      <c r="T20" s="12">
        <f>Q20+R20+S20</f>
        <v>2131.4</v>
      </c>
      <c r="U20" s="40">
        <f t="shared" si="4"/>
        <v>23805.874609999999</v>
      </c>
    </row>
    <row r="21" spans="1:21" ht="26.4">
      <c r="A21" s="18" t="s">
        <v>35</v>
      </c>
      <c r="B21" s="17">
        <v>350</v>
      </c>
      <c r="C21" s="12">
        <f t="shared" ref="C21:C27" si="5">G21+K21+P21+T21</f>
        <v>350</v>
      </c>
      <c r="D21" s="17"/>
      <c r="E21" s="17"/>
      <c r="F21" s="17"/>
      <c r="G21" s="13">
        <f t="shared" ref="G21:G27" si="6">D21+E21+F21</f>
        <v>0</v>
      </c>
      <c r="H21" s="17"/>
      <c r="I21" s="17"/>
      <c r="J21" s="17"/>
      <c r="K21" s="12">
        <f t="shared" si="1"/>
        <v>0</v>
      </c>
      <c r="L21" s="17"/>
      <c r="M21" s="17"/>
      <c r="N21" s="17">
        <v>0</v>
      </c>
      <c r="O21" s="19"/>
      <c r="P21" s="12">
        <f t="shared" si="2"/>
        <v>0</v>
      </c>
      <c r="Q21" s="17">
        <v>350</v>
      </c>
      <c r="R21" s="17"/>
      <c r="S21" s="17"/>
      <c r="T21" s="12">
        <f t="shared" si="3"/>
        <v>350</v>
      </c>
      <c r="U21" s="40">
        <f t="shared" si="4"/>
        <v>0</v>
      </c>
    </row>
    <row r="22" spans="1:21" ht="39.6">
      <c r="A22" s="20" t="s">
        <v>36</v>
      </c>
      <c r="B22" s="17">
        <v>0</v>
      </c>
      <c r="C22" s="12">
        <f t="shared" si="5"/>
        <v>0</v>
      </c>
      <c r="D22" s="21">
        <v>0</v>
      </c>
      <c r="E22" s="21">
        <v>0</v>
      </c>
      <c r="F22" s="21">
        <v>0</v>
      </c>
      <c r="G22" s="13">
        <f t="shared" si="6"/>
        <v>0</v>
      </c>
      <c r="H22" s="17">
        <v>0</v>
      </c>
      <c r="I22" s="17">
        <v>0</v>
      </c>
      <c r="J22" s="17">
        <v>0</v>
      </c>
      <c r="K22" s="12">
        <f t="shared" si="1"/>
        <v>0</v>
      </c>
      <c r="L22" s="17">
        <v>0</v>
      </c>
      <c r="M22" s="17">
        <v>0</v>
      </c>
      <c r="N22" s="17">
        <v>0</v>
      </c>
      <c r="O22" s="19"/>
      <c r="P22" s="12">
        <f t="shared" si="2"/>
        <v>0</v>
      </c>
      <c r="Q22" s="17">
        <v>0</v>
      </c>
      <c r="R22" s="17">
        <v>0</v>
      </c>
      <c r="S22" s="17">
        <v>0</v>
      </c>
      <c r="T22" s="12">
        <f t="shared" si="3"/>
        <v>0</v>
      </c>
      <c r="U22" s="40">
        <f t="shared" si="4"/>
        <v>0</v>
      </c>
    </row>
    <row r="23" spans="1:21" ht="26.4">
      <c r="A23" s="22" t="s">
        <v>37</v>
      </c>
      <c r="B23" s="13">
        <f>B25+B26+B27</f>
        <v>8326.7000000000007</v>
      </c>
      <c r="C23" s="12">
        <f t="shared" si="5"/>
        <v>10662.61321</v>
      </c>
      <c r="D23" s="13">
        <f>D25+D26+D27</f>
        <v>109.34945</v>
      </c>
      <c r="E23" s="13">
        <f>E25+E26+E27</f>
        <v>774.4</v>
      </c>
      <c r="F23" s="13">
        <f>F25+F26+F27</f>
        <v>965.15529000000004</v>
      </c>
      <c r="G23" s="13">
        <f t="shared" si="6"/>
        <v>1848.9047399999999</v>
      </c>
      <c r="H23" s="13">
        <f>H25+H26+H27</f>
        <v>544.27617999999995</v>
      </c>
      <c r="I23" s="13">
        <f>I25+I26+I27</f>
        <v>2617.7190599999999</v>
      </c>
      <c r="J23" s="13">
        <f>J25+J26+J27</f>
        <v>1069.3371500000001</v>
      </c>
      <c r="K23" s="12">
        <f t="shared" si="1"/>
        <v>4231.3323899999996</v>
      </c>
      <c r="L23" s="13">
        <f>L25+L26+L27</f>
        <v>310.36358000000001</v>
      </c>
      <c r="M23" s="13">
        <f>M25+M26+M27</f>
        <v>531.82511</v>
      </c>
      <c r="N23" s="13">
        <f>N25+N26+N27</f>
        <v>928.70322999999996</v>
      </c>
      <c r="O23" s="23"/>
      <c r="P23" s="12">
        <f t="shared" si="2"/>
        <v>1770.89192</v>
      </c>
      <c r="Q23" s="13">
        <f>Q25+Q26+Q27</f>
        <v>950.35310000000004</v>
      </c>
      <c r="R23" s="13">
        <f>R25+R26+R27</f>
        <v>909.98299000000009</v>
      </c>
      <c r="S23" s="13">
        <f>S25+S26+S27</f>
        <v>951.14807000000008</v>
      </c>
      <c r="T23" s="12">
        <f t="shared" si="3"/>
        <v>2811.4841600000004</v>
      </c>
      <c r="U23" s="40">
        <f t="shared" si="4"/>
        <v>7851.1290499999996</v>
      </c>
    </row>
    <row r="24" spans="1:21">
      <c r="A24" s="15" t="s">
        <v>30</v>
      </c>
      <c r="B24" s="17"/>
      <c r="C24" s="12"/>
      <c r="D24" s="17"/>
      <c r="E24" s="17"/>
      <c r="F24" s="17"/>
      <c r="G24" s="13"/>
      <c r="H24" s="17"/>
      <c r="I24" s="17"/>
      <c r="J24" s="17"/>
      <c r="K24" s="12"/>
      <c r="L24" s="17"/>
      <c r="M24" s="24"/>
      <c r="N24" s="24"/>
      <c r="O24" s="19"/>
      <c r="P24" s="12"/>
      <c r="Q24" s="17"/>
      <c r="R24" s="17"/>
      <c r="S24" s="17"/>
      <c r="T24" s="12"/>
      <c r="U24" s="40">
        <f t="shared" si="4"/>
        <v>0</v>
      </c>
    </row>
    <row r="25" spans="1:21" ht="26.4">
      <c r="A25" s="15" t="s">
        <v>38</v>
      </c>
      <c r="B25" s="17">
        <v>7976.7</v>
      </c>
      <c r="C25" s="12">
        <f t="shared" si="5"/>
        <v>10312.61321</v>
      </c>
      <c r="D25" s="17">
        <v>109.34945</v>
      </c>
      <c r="E25" s="17">
        <v>774.4</v>
      </c>
      <c r="F25" s="17">
        <v>965.15529000000004</v>
      </c>
      <c r="G25" s="13">
        <f t="shared" si="6"/>
        <v>1848.9047399999999</v>
      </c>
      <c r="H25" s="17">
        <v>544.27617999999995</v>
      </c>
      <c r="I25" s="17">
        <v>2617.7190599999999</v>
      </c>
      <c r="J25" s="17">
        <v>1069.3371500000001</v>
      </c>
      <c r="K25" s="12">
        <f t="shared" si="1"/>
        <v>4231.3323899999996</v>
      </c>
      <c r="L25" s="17">
        <v>310.36358000000001</v>
      </c>
      <c r="M25" s="17">
        <v>531.82511</v>
      </c>
      <c r="N25" s="17">
        <v>928.70322999999996</v>
      </c>
      <c r="O25" s="17">
        <v>35185.5</v>
      </c>
      <c r="P25" s="12">
        <f>L25+M25+N25</f>
        <v>1770.89192</v>
      </c>
      <c r="Q25" s="17">
        <v>600.35310000000004</v>
      </c>
      <c r="R25" s="17">
        <f>818.7965+91.18649</f>
        <v>909.98299000000009</v>
      </c>
      <c r="S25" s="17">
        <f>1203.24807-252.1</f>
        <v>951.14807000000008</v>
      </c>
      <c r="T25" s="12">
        <f t="shared" si="3"/>
        <v>2461.4841600000004</v>
      </c>
      <c r="U25" s="40">
        <f t="shared" si="4"/>
        <v>7851.1290499999996</v>
      </c>
    </row>
    <row r="26" spans="1:21" ht="26.4">
      <c r="A26" s="15" t="s">
        <v>39</v>
      </c>
      <c r="B26" s="17">
        <v>350</v>
      </c>
      <c r="C26" s="12">
        <f t="shared" si="5"/>
        <v>350</v>
      </c>
      <c r="D26" s="17"/>
      <c r="E26" s="17"/>
      <c r="F26" s="17"/>
      <c r="G26" s="13">
        <f t="shared" si="6"/>
        <v>0</v>
      </c>
      <c r="H26" s="17"/>
      <c r="I26" s="17"/>
      <c r="J26" s="17"/>
      <c r="K26" s="12">
        <f t="shared" si="1"/>
        <v>0</v>
      </c>
      <c r="L26" s="17"/>
      <c r="M26" s="17"/>
      <c r="N26" s="17">
        <v>0</v>
      </c>
      <c r="O26" s="17">
        <v>17230.8</v>
      </c>
      <c r="P26" s="12">
        <f t="shared" si="2"/>
        <v>0</v>
      </c>
      <c r="Q26" s="17">
        <v>350</v>
      </c>
      <c r="R26" s="17"/>
      <c r="S26" s="17"/>
      <c r="T26" s="12">
        <f t="shared" si="3"/>
        <v>350</v>
      </c>
      <c r="U26" s="40">
        <f t="shared" si="4"/>
        <v>0</v>
      </c>
    </row>
    <row r="27" spans="1:21" ht="39.6">
      <c r="A27" s="15" t="s">
        <v>40</v>
      </c>
      <c r="B27" s="17">
        <v>0</v>
      </c>
      <c r="C27" s="12">
        <f t="shared" si="5"/>
        <v>0</v>
      </c>
      <c r="D27" s="17">
        <v>0</v>
      </c>
      <c r="E27" s="17">
        <v>0</v>
      </c>
      <c r="F27" s="17">
        <v>0</v>
      </c>
      <c r="G27" s="13">
        <f t="shared" si="6"/>
        <v>0</v>
      </c>
      <c r="H27" s="17">
        <v>0</v>
      </c>
      <c r="I27" s="17">
        <v>0</v>
      </c>
      <c r="J27" s="17">
        <v>0</v>
      </c>
      <c r="K27" s="12">
        <f t="shared" si="1"/>
        <v>0</v>
      </c>
      <c r="L27" s="17">
        <v>0</v>
      </c>
      <c r="M27" s="24">
        <v>0</v>
      </c>
      <c r="N27" s="24">
        <v>0</v>
      </c>
      <c r="O27" s="19"/>
      <c r="P27" s="12">
        <f t="shared" si="2"/>
        <v>0</v>
      </c>
      <c r="Q27" s="17">
        <v>0</v>
      </c>
      <c r="R27" s="17">
        <v>0</v>
      </c>
      <c r="S27" s="17">
        <v>0</v>
      </c>
      <c r="T27" s="12">
        <f t="shared" si="3"/>
        <v>0</v>
      </c>
      <c r="U27" s="4"/>
    </row>
    <row r="28" spans="1:21" ht="26.4">
      <c r="A28" s="11" t="s">
        <v>41</v>
      </c>
      <c r="B28" s="13">
        <f>B18-B23</f>
        <v>4769.8999999999996</v>
      </c>
      <c r="C28" s="12">
        <f>C18-C23</f>
        <v>15624.661400000001</v>
      </c>
      <c r="D28" s="16">
        <f>D18-D23</f>
        <v>168.77782000000002</v>
      </c>
      <c r="E28" s="16">
        <f t="shared" ref="E28:T28" si="7">E18-E23</f>
        <v>-552.72951999999998</v>
      </c>
      <c r="F28" s="16">
        <f t="shared" si="7"/>
        <v>2022.31657</v>
      </c>
      <c r="G28" s="12">
        <f t="shared" si="7"/>
        <v>1638.3648700000003</v>
      </c>
      <c r="H28" s="16">
        <f t="shared" si="7"/>
        <v>-100.35463999999996</v>
      </c>
      <c r="I28" s="16">
        <f t="shared" si="7"/>
        <v>10662.07005</v>
      </c>
      <c r="J28" s="16">
        <f t="shared" si="7"/>
        <v>1238.48955</v>
      </c>
      <c r="K28" s="12">
        <f t="shared" si="7"/>
        <v>11800.204959999999</v>
      </c>
      <c r="L28" s="16">
        <f t="shared" si="7"/>
        <v>750.94812000000002</v>
      </c>
      <c r="M28" s="16">
        <f t="shared" si="7"/>
        <v>113.07488999999998</v>
      </c>
      <c r="N28" s="16">
        <f t="shared" si="7"/>
        <v>1652.15272</v>
      </c>
      <c r="O28" s="12">
        <f t="shared" si="7"/>
        <v>0</v>
      </c>
      <c r="P28" s="12">
        <f t="shared" si="7"/>
        <v>2516.1757299999999</v>
      </c>
      <c r="Q28" s="16">
        <f t="shared" si="7"/>
        <v>-317.55310000000009</v>
      </c>
      <c r="R28" s="16">
        <f t="shared" si="7"/>
        <v>-637.18299000000002</v>
      </c>
      <c r="S28" s="16">
        <f t="shared" si="7"/>
        <v>624.65193000000011</v>
      </c>
      <c r="T28" s="12">
        <f t="shared" si="7"/>
        <v>-330.08416000000034</v>
      </c>
      <c r="U28" s="4"/>
    </row>
    <row r="29" spans="1:21" ht="26.4">
      <c r="A29" s="11" t="s">
        <v>42</v>
      </c>
      <c r="B29" s="12"/>
      <c r="C29" s="12"/>
      <c r="D29" s="13">
        <f>D31+D32</f>
        <v>168.77782000000002</v>
      </c>
      <c r="E29" s="13">
        <f t="shared" ref="E29:T29" si="8">E31+E32</f>
        <v>-552.72951999999998</v>
      </c>
      <c r="F29" s="13">
        <f t="shared" si="8"/>
        <v>2022.31657</v>
      </c>
      <c r="G29" s="13">
        <f t="shared" si="8"/>
        <v>1638.3648700000003</v>
      </c>
      <c r="H29" s="13">
        <f t="shared" si="8"/>
        <v>-100.35463999999996</v>
      </c>
      <c r="I29" s="13">
        <f t="shared" si="8"/>
        <v>10662.07005</v>
      </c>
      <c r="J29" s="13">
        <f t="shared" si="8"/>
        <v>1238.48955</v>
      </c>
      <c r="K29" s="13">
        <f t="shared" si="8"/>
        <v>11800.204959999999</v>
      </c>
      <c r="L29" s="13">
        <f t="shared" si="8"/>
        <v>750.94812000000002</v>
      </c>
      <c r="M29" s="13">
        <f t="shared" si="8"/>
        <v>113.07488999999998</v>
      </c>
      <c r="N29" s="13">
        <f t="shared" si="8"/>
        <v>1652.15272</v>
      </c>
      <c r="O29" s="13">
        <f t="shared" si="8"/>
        <v>-52416.3</v>
      </c>
      <c r="P29" s="13">
        <f t="shared" si="8"/>
        <v>2516.1757299999999</v>
      </c>
      <c r="Q29" s="13">
        <f t="shared" si="8"/>
        <v>-317.55310000000003</v>
      </c>
      <c r="R29" s="13">
        <f t="shared" si="8"/>
        <v>-637.18299000000002</v>
      </c>
      <c r="S29" s="13">
        <f t="shared" si="8"/>
        <v>624.65193000000011</v>
      </c>
      <c r="T29" s="13">
        <f t="shared" si="8"/>
        <v>-330.08416000000034</v>
      </c>
      <c r="U29" s="4"/>
    </row>
    <row r="30" spans="1:21">
      <c r="A30" s="15" t="s">
        <v>30</v>
      </c>
      <c r="B30" s="12"/>
      <c r="C30" s="12"/>
      <c r="D30" s="13"/>
      <c r="E30" s="14"/>
      <c r="F30" s="12"/>
      <c r="G30" s="13"/>
      <c r="H30" s="14"/>
      <c r="I30" s="12"/>
      <c r="J30" s="12"/>
      <c r="K30" s="12"/>
      <c r="L30" s="12"/>
      <c r="M30" s="12"/>
      <c r="N30" s="12"/>
      <c r="O30" s="12"/>
      <c r="P30" s="12"/>
      <c r="Q30" s="12"/>
      <c r="R30" s="14"/>
      <c r="S30" s="12"/>
      <c r="T30" s="12"/>
      <c r="U30" s="4"/>
    </row>
    <row r="31" spans="1:21">
      <c r="A31" s="15" t="s">
        <v>31</v>
      </c>
      <c r="B31" s="12"/>
      <c r="C31" s="12"/>
      <c r="D31" s="13">
        <f>D16+D20-D25</f>
        <v>168.77782000000002</v>
      </c>
      <c r="E31" s="13">
        <f>E16+E20-E25</f>
        <v>-552.72951999999998</v>
      </c>
      <c r="F31" s="13">
        <f>F16+F20-F25</f>
        <v>2022.31657</v>
      </c>
      <c r="G31" s="13">
        <f t="shared" ref="E31:T32" si="9">G16+G20-G25</f>
        <v>1638.3648700000003</v>
      </c>
      <c r="H31" s="13">
        <f t="shared" si="9"/>
        <v>-100.35463999999996</v>
      </c>
      <c r="I31" s="13">
        <f t="shared" si="9"/>
        <v>10662.07005</v>
      </c>
      <c r="J31" s="13">
        <f t="shared" si="9"/>
        <v>1238.48955</v>
      </c>
      <c r="K31" s="13">
        <f t="shared" si="9"/>
        <v>11800.204959999999</v>
      </c>
      <c r="L31" s="13">
        <f t="shared" si="9"/>
        <v>750.94812000000002</v>
      </c>
      <c r="M31" s="13">
        <f t="shared" si="9"/>
        <v>113.07488999999998</v>
      </c>
      <c r="N31" s="13">
        <f t="shared" si="9"/>
        <v>1652.15272</v>
      </c>
      <c r="O31" s="13">
        <f t="shared" si="9"/>
        <v>-35185.5</v>
      </c>
      <c r="P31" s="13">
        <f t="shared" si="9"/>
        <v>2516.1757299999999</v>
      </c>
      <c r="Q31" s="13">
        <f t="shared" si="9"/>
        <v>-317.55310000000003</v>
      </c>
      <c r="R31" s="13">
        <f t="shared" si="9"/>
        <v>-637.18299000000002</v>
      </c>
      <c r="S31" s="13">
        <f t="shared" si="9"/>
        <v>624.65193000000011</v>
      </c>
      <c r="T31" s="13">
        <f t="shared" si="9"/>
        <v>-330.08416000000034</v>
      </c>
      <c r="U31" s="4"/>
    </row>
    <row r="32" spans="1:21">
      <c r="A32" s="15" t="s">
        <v>32</v>
      </c>
      <c r="B32" s="12"/>
      <c r="C32" s="12"/>
      <c r="D32" s="17">
        <f>D17+D21-D26</f>
        <v>0</v>
      </c>
      <c r="E32" s="17">
        <f t="shared" si="9"/>
        <v>0</v>
      </c>
      <c r="F32" s="17">
        <f t="shared" si="9"/>
        <v>0</v>
      </c>
      <c r="G32" s="17">
        <f t="shared" si="9"/>
        <v>0</v>
      </c>
      <c r="H32" s="17">
        <f t="shared" si="9"/>
        <v>0</v>
      </c>
      <c r="I32" s="17">
        <f t="shared" si="9"/>
        <v>0</v>
      </c>
      <c r="J32" s="17">
        <f t="shared" si="9"/>
        <v>0</v>
      </c>
      <c r="K32" s="17">
        <f t="shared" si="9"/>
        <v>0</v>
      </c>
      <c r="L32" s="17">
        <f t="shared" si="9"/>
        <v>0</v>
      </c>
      <c r="M32" s="17">
        <f t="shared" si="9"/>
        <v>0</v>
      </c>
      <c r="N32" s="17">
        <f t="shared" si="9"/>
        <v>0</v>
      </c>
      <c r="O32" s="17">
        <f t="shared" si="9"/>
        <v>-17230.8</v>
      </c>
      <c r="P32" s="17">
        <f t="shared" si="9"/>
        <v>0</v>
      </c>
      <c r="Q32" s="17">
        <f t="shared" si="9"/>
        <v>0</v>
      </c>
      <c r="R32" s="17">
        <f t="shared" si="9"/>
        <v>0</v>
      </c>
      <c r="S32" s="17">
        <f t="shared" si="9"/>
        <v>0</v>
      </c>
      <c r="T32" s="17">
        <f t="shared" si="9"/>
        <v>0</v>
      </c>
      <c r="U32" s="4"/>
    </row>
    <row r="33" spans="1:19">
      <c r="B33" s="25">
        <f>B18-C18</f>
        <v>-13190.67461</v>
      </c>
      <c r="C33" s="25">
        <f>C21-C26</f>
        <v>0</v>
      </c>
      <c r="D33" s="25"/>
    </row>
    <row r="34" spans="1:19">
      <c r="A34" s="1" t="s">
        <v>43</v>
      </c>
      <c r="D34" s="25">
        <f>D21-D26</f>
        <v>0</v>
      </c>
      <c r="E34" s="25">
        <f>E21-E26</f>
        <v>0</v>
      </c>
      <c r="F34" s="25">
        <f>F21-F26</f>
        <v>0</v>
      </c>
      <c r="H34" s="25">
        <f>H21-H26</f>
        <v>0</v>
      </c>
      <c r="I34" s="25">
        <f>I21-I26</f>
        <v>0</v>
      </c>
      <c r="J34" s="25">
        <f>J21-J26</f>
        <v>0</v>
      </c>
      <c r="L34" s="25">
        <f>L21-L26</f>
        <v>0</v>
      </c>
      <c r="M34" s="25">
        <f>M21-M26</f>
        <v>0</v>
      </c>
      <c r="N34" s="25">
        <f>N21-N26</f>
        <v>0</v>
      </c>
      <c r="Q34" s="25">
        <f>Q21-Q26</f>
        <v>0</v>
      </c>
      <c r="R34" s="25">
        <f>R21-R26</f>
        <v>0</v>
      </c>
      <c r="S34" s="25">
        <f>S21-S26</f>
        <v>0</v>
      </c>
    </row>
    <row r="35" spans="1:19">
      <c r="A35" s="1" t="s">
        <v>44</v>
      </c>
      <c r="G35" s="1" t="s">
        <v>45</v>
      </c>
      <c r="K35" s="1" t="s">
        <v>46</v>
      </c>
    </row>
    <row r="37" spans="1:19">
      <c r="A37" s="1" t="s">
        <v>47</v>
      </c>
      <c r="C37" s="1" t="s">
        <v>48</v>
      </c>
      <c r="G37" s="1" t="s">
        <v>45</v>
      </c>
      <c r="K37" s="1" t="s">
        <v>49</v>
      </c>
    </row>
    <row r="38" spans="1:19">
      <c r="C38" s="1" t="s">
        <v>50</v>
      </c>
    </row>
  </sheetData>
  <mergeCells count="17">
    <mergeCell ref="A8:T8"/>
    <mergeCell ref="A10:A12"/>
    <mergeCell ref="B10:B12"/>
    <mergeCell ref="C10:C12"/>
    <mergeCell ref="D10:F11"/>
    <mergeCell ref="G10:G12"/>
    <mergeCell ref="K10:K12"/>
    <mergeCell ref="L10:N11"/>
    <mergeCell ref="P10:P12"/>
    <mergeCell ref="Q10:S11"/>
    <mergeCell ref="T10:T12"/>
    <mergeCell ref="H10:J11"/>
    <mergeCell ref="P1:T1"/>
    <mergeCell ref="P2:T2"/>
    <mergeCell ref="A4:T4"/>
    <mergeCell ref="A5:T5"/>
    <mergeCell ref="A7:T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8"/>
  <sheetViews>
    <sheetView topLeftCell="A4" zoomScale="70" zoomScaleNormal="70" workbookViewId="0">
      <selection activeCell="U23" sqref="U23"/>
    </sheetView>
  </sheetViews>
  <sheetFormatPr defaultColWidth="9.109375" defaultRowHeight="13.2"/>
  <cols>
    <col min="1" max="1" width="26.88671875" style="1" customWidth="1"/>
    <col min="2" max="2" width="10.44140625" style="1" customWidth="1"/>
    <col min="3" max="3" width="10" style="1" customWidth="1"/>
    <col min="4" max="6" width="9.109375" style="1" customWidth="1"/>
    <col min="7" max="7" width="9.88671875" style="1" customWidth="1"/>
    <col min="8" max="8" width="11" style="1" customWidth="1"/>
    <col min="9" max="9" width="10.88671875" style="1" customWidth="1"/>
    <col min="10" max="10" width="10.77734375" style="1" customWidth="1"/>
    <col min="11" max="11" width="10" style="1" customWidth="1"/>
    <col min="12" max="12" width="10.77734375" style="1" customWidth="1"/>
    <col min="13" max="13" width="11" style="1" customWidth="1"/>
    <col min="14" max="14" width="10.33203125" style="1" customWidth="1"/>
    <col min="15" max="15" width="0" style="1" hidden="1" customWidth="1"/>
    <col min="16" max="16" width="10.5546875" style="1" customWidth="1"/>
    <col min="17" max="17" width="10.109375" style="1" customWidth="1"/>
    <col min="18" max="18" width="11.109375" style="1" customWidth="1"/>
    <col min="19" max="19" width="10" style="1" customWidth="1"/>
    <col min="20" max="20" width="9.44140625" style="1" customWidth="1"/>
    <col min="21" max="21" width="11.6640625" style="1" customWidth="1"/>
    <col min="22" max="256" width="9.109375" style="1"/>
    <col min="257" max="257" width="26.88671875" style="1" customWidth="1"/>
    <col min="258" max="258" width="10.44140625" style="1" customWidth="1"/>
    <col min="259" max="259" width="8.88671875" style="1" customWidth="1"/>
    <col min="260" max="262" width="9.109375" style="1" customWidth="1"/>
    <col min="263" max="263" width="8.44140625" style="1" customWidth="1"/>
    <col min="264" max="266" width="9.109375" style="1" customWidth="1"/>
    <col min="267" max="267" width="8.44140625" style="1" customWidth="1"/>
    <col min="268" max="270" width="9.109375" style="1" customWidth="1"/>
    <col min="271" max="271" width="0" style="1" hidden="1" customWidth="1"/>
    <col min="272" max="272" width="8.44140625" style="1" customWidth="1"/>
    <col min="273" max="275" width="9.109375" style="1" customWidth="1"/>
    <col min="276" max="276" width="8.5546875" style="1" customWidth="1"/>
    <col min="277" max="277" width="11.6640625" style="1" customWidth="1"/>
    <col min="278" max="512" width="9.109375" style="1"/>
    <col min="513" max="513" width="26.88671875" style="1" customWidth="1"/>
    <col min="514" max="514" width="10.44140625" style="1" customWidth="1"/>
    <col min="515" max="515" width="8.88671875" style="1" customWidth="1"/>
    <col min="516" max="518" width="9.109375" style="1" customWidth="1"/>
    <col min="519" max="519" width="8.44140625" style="1" customWidth="1"/>
    <col min="520" max="522" width="9.109375" style="1" customWidth="1"/>
    <col min="523" max="523" width="8.44140625" style="1" customWidth="1"/>
    <col min="524" max="526" width="9.109375" style="1" customWidth="1"/>
    <col min="527" max="527" width="0" style="1" hidden="1" customWidth="1"/>
    <col min="528" max="528" width="8.44140625" style="1" customWidth="1"/>
    <col min="529" max="531" width="9.109375" style="1" customWidth="1"/>
    <col min="532" max="532" width="8.5546875" style="1" customWidth="1"/>
    <col min="533" max="533" width="11.6640625" style="1" customWidth="1"/>
    <col min="534" max="768" width="9.109375" style="1"/>
    <col min="769" max="769" width="26.88671875" style="1" customWidth="1"/>
    <col min="770" max="770" width="10.44140625" style="1" customWidth="1"/>
    <col min="771" max="771" width="8.88671875" style="1" customWidth="1"/>
    <col min="772" max="774" width="9.109375" style="1" customWidth="1"/>
    <col min="775" max="775" width="8.44140625" style="1" customWidth="1"/>
    <col min="776" max="778" width="9.109375" style="1" customWidth="1"/>
    <col min="779" max="779" width="8.44140625" style="1" customWidth="1"/>
    <col min="780" max="782" width="9.109375" style="1" customWidth="1"/>
    <col min="783" max="783" width="0" style="1" hidden="1" customWidth="1"/>
    <col min="784" max="784" width="8.44140625" style="1" customWidth="1"/>
    <col min="785" max="787" width="9.109375" style="1" customWidth="1"/>
    <col min="788" max="788" width="8.5546875" style="1" customWidth="1"/>
    <col min="789" max="789" width="11.6640625" style="1" customWidth="1"/>
    <col min="790" max="1024" width="9.109375" style="1"/>
    <col min="1025" max="1025" width="26.88671875" style="1" customWidth="1"/>
    <col min="1026" max="1026" width="10.44140625" style="1" customWidth="1"/>
    <col min="1027" max="1027" width="8.88671875" style="1" customWidth="1"/>
    <col min="1028" max="1030" width="9.109375" style="1" customWidth="1"/>
    <col min="1031" max="1031" width="8.44140625" style="1" customWidth="1"/>
    <col min="1032" max="1034" width="9.109375" style="1" customWidth="1"/>
    <col min="1035" max="1035" width="8.44140625" style="1" customWidth="1"/>
    <col min="1036" max="1038" width="9.109375" style="1" customWidth="1"/>
    <col min="1039" max="1039" width="0" style="1" hidden="1" customWidth="1"/>
    <col min="1040" max="1040" width="8.44140625" style="1" customWidth="1"/>
    <col min="1041" max="1043" width="9.109375" style="1" customWidth="1"/>
    <col min="1044" max="1044" width="8.5546875" style="1" customWidth="1"/>
    <col min="1045" max="1045" width="11.6640625" style="1" customWidth="1"/>
    <col min="1046" max="1280" width="9.109375" style="1"/>
    <col min="1281" max="1281" width="26.88671875" style="1" customWidth="1"/>
    <col min="1282" max="1282" width="10.44140625" style="1" customWidth="1"/>
    <col min="1283" max="1283" width="8.88671875" style="1" customWidth="1"/>
    <col min="1284" max="1286" width="9.109375" style="1" customWidth="1"/>
    <col min="1287" max="1287" width="8.44140625" style="1" customWidth="1"/>
    <col min="1288" max="1290" width="9.109375" style="1" customWidth="1"/>
    <col min="1291" max="1291" width="8.44140625" style="1" customWidth="1"/>
    <col min="1292" max="1294" width="9.109375" style="1" customWidth="1"/>
    <col min="1295" max="1295" width="0" style="1" hidden="1" customWidth="1"/>
    <col min="1296" max="1296" width="8.44140625" style="1" customWidth="1"/>
    <col min="1297" max="1299" width="9.109375" style="1" customWidth="1"/>
    <col min="1300" max="1300" width="8.5546875" style="1" customWidth="1"/>
    <col min="1301" max="1301" width="11.6640625" style="1" customWidth="1"/>
    <col min="1302" max="1536" width="9.109375" style="1"/>
    <col min="1537" max="1537" width="26.88671875" style="1" customWidth="1"/>
    <col min="1538" max="1538" width="10.44140625" style="1" customWidth="1"/>
    <col min="1539" max="1539" width="8.88671875" style="1" customWidth="1"/>
    <col min="1540" max="1542" width="9.109375" style="1" customWidth="1"/>
    <col min="1543" max="1543" width="8.44140625" style="1" customWidth="1"/>
    <col min="1544" max="1546" width="9.109375" style="1" customWidth="1"/>
    <col min="1547" max="1547" width="8.44140625" style="1" customWidth="1"/>
    <col min="1548" max="1550" width="9.109375" style="1" customWidth="1"/>
    <col min="1551" max="1551" width="0" style="1" hidden="1" customWidth="1"/>
    <col min="1552" max="1552" width="8.44140625" style="1" customWidth="1"/>
    <col min="1553" max="1555" width="9.109375" style="1" customWidth="1"/>
    <col min="1556" max="1556" width="8.5546875" style="1" customWidth="1"/>
    <col min="1557" max="1557" width="11.6640625" style="1" customWidth="1"/>
    <col min="1558" max="1792" width="9.109375" style="1"/>
    <col min="1793" max="1793" width="26.88671875" style="1" customWidth="1"/>
    <col min="1794" max="1794" width="10.44140625" style="1" customWidth="1"/>
    <col min="1795" max="1795" width="8.88671875" style="1" customWidth="1"/>
    <col min="1796" max="1798" width="9.109375" style="1" customWidth="1"/>
    <col min="1799" max="1799" width="8.44140625" style="1" customWidth="1"/>
    <col min="1800" max="1802" width="9.109375" style="1" customWidth="1"/>
    <col min="1803" max="1803" width="8.44140625" style="1" customWidth="1"/>
    <col min="1804" max="1806" width="9.109375" style="1" customWidth="1"/>
    <col min="1807" max="1807" width="0" style="1" hidden="1" customWidth="1"/>
    <col min="1808" max="1808" width="8.44140625" style="1" customWidth="1"/>
    <col min="1809" max="1811" width="9.109375" style="1" customWidth="1"/>
    <col min="1812" max="1812" width="8.5546875" style="1" customWidth="1"/>
    <col min="1813" max="1813" width="11.6640625" style="1" customWidth="1"/>
    <col min="1814" max="2048" width="9.109375" style="1"/>
    <col min="2049" max="2049" width="26.88671875" style="1" customWidth="1"/>
    <col min="2050" max="2050" width="10.44140625" style="1" customWidth="1"/>
    <col min="2051" max="2051" width="8.88671875" style="1" customWidth="1"/>
    <col min="2052" max="2054" width="9.109375" style="1" customWidth="1"/>
    <col min="2055" max="2055" width="8.44140625" style="1" customWidth="1"/>
    <col min="2056" max="2058" width="9.109375" style="1" customWidth="1"/>
    <col min="2059" max="2059" width="8.44140625" style="1" customWidth="1"/>
    <col min="2060" max="2062" width="9.109375" style="1" customWidth="1"/>
    <col min="2063" max="2063" width="0" style="1" hidden="1" customWidth="1"/>
    <col min="2064" max="2064" width="8.44140625" style="1" customWidth="1"/>
    <col min="2065" max="2067" width="9.109375" style="1" customWidth="1"/>
    <col min="2068" max="2068" width="8.5546875" style="1" customWidth="1"/>
    <col min="2069" max="2069" width="11.6640625" style="1" customWidth="1"/>
    <col min="2070" max="2304" width="9.109375" style="1"/>
    <col min="2305" max="2305" width="26.88671875" style="1" customWidth="1"/>
    <col min="2306" max="2306" width="10.44140625" style="1" customWidth="1"/>
    <col min="2307" max="2307" width="8.88671875" style="1" customWidth="1"/>
    <col min="2308" max="2310" width="9.109375" style="1" customWidth="1"/>
    <col min="2311" max="2311" width="8.44140625" style="1" customWidth="1"/>
    <col min="2312" max="2314" width="9.109375" style="1" customWidth="1"/>
    <col min="2315" max="2315" width="8.44140625" style="1" customWidth="1"/>
    <col min="2316" max="2318" width="9.109375" style="1" customWidth="1"/>
    <col min="2319" max="2319" width="0" style="1" hidden="1" customWidth="1"/>
    <col min="2320" max="2320" width="8.44140625" style="1" customWidth="1"/>
    <col min="2321" max="2323" width="9.109375" style="1" customWidth="1"/>
    <col min="2324" max="2324" width="8.5546875" style="1" customWidth="1"/>
    <col min="2325" max="2325" width="11.6640625" style="1" customWidth="1"/>
    <col min="2326" max="2560" width="9.109375" style="1"/>
    <col min="2561" max="2561" width="26.88671875" style="1" customWidth="1"/>
    <col min="2562" max="2562" width="10.44140625" style="1" customWidth="1"/>
    <col min="2563" max="2563" width="8.88671875" style="1" customWidth="1"/>
    <col min="2564" max="2566" width="9.109375" style="1" customWidth="1"/>
    <col min="2567" max="2567" width="8.44140625" style="1" customWidth="1"/>
    <col min="2568" max="2570" width="9.109375" style="1" customWidth="1"/>
    <col min="2571" max="2571" width="8.44140625" style="1" customWidth="1"/>
    <col min="2572" max="2574" width="9.109375" style="1" customWidth="1"/>
    <col min="2575" max="2575" width="0" style="1" hidden="1" customWidth="1"/>
    <col min="2576" max="2576" width="8.44140625" style="1" customWidth="1"/>
    <col min="2577" max="2579" width="9.109375" style="1" customWidth="1"/>
    <col min="2580" max="2580" width="8.5546875" style="1" customWidth="1"/>
    <col min="2581" max="2581" width="11.6640625" style="1" customWidth="1"/>
    <col min="2582" max="2816" width="9.109375" style="1"/>
    <col min="2817" max="2817" width="26.88671875" style="1" customWidth="1"/>
    <col min="2818" max="2818" width="10.44140625" style="1" customWidth="1"/>
    <col min="2819" max="2819" width="8.88671875" style="1" customWidth="1"/>
    <col min="2820" max="2822" width="9.109375" style="1" customWidth="1"/>
    <col min="2823" max="2823" width="8.44140625" style="1" customWidth="1"/>
    <col min="2824" max="2826" width="9.109375" style="1" customWidth="1"/>
    <col min="2827" max="2827" width="8.44140625" style="1" customWidth="1"/>
    <col min="2828" max="2830" width="9.109375" style="1" customWidth="1"/>
    <col min="2831" max="2831" width="0" style="1" hidden="1" customWidth="1"/>
    <col min="2832" max="2832" width="8.44140625" style="1" customWidth="1"/>
    <col min="2833" max="2835" width="9.109375" style="1" customWidth="1"/>
    <col min="2836" max="2836" width="8.5546875" style="1" customWidth="1"/>
    <col min="2837" max="2837" width="11.6640625" style="1" customWidth="1"/>
    <col min="2838" max="3072" width="9.109375" style="1"/>
    <col min="3073" max="3073" width="26.88671875" style="1" customWidth="1"/>
    <col min="3074" max="3074" width="10.44140625" style="1" customWidth="1"/>
    <col min="3075" max="3075" width="8.88671875" style="1" customWidth="1"/>
    <col min="3076" max="3078" width="9.109375" style="1" customWidth="1"/>
    <col min="3079" max="3079" width="8.44140625" style="1" customWidth="1"/>
    <col min="3080" max="3082" width="9.109375" style="1" customWidth="1"/>
    <col min="3083" max="3083" width="8.44140625" style="1" customWidth="1"/>
    <col min="3084" max="3086" width="9.109375" style="1" customWidth="1"/>
    <col min="3087" max="3087" width="0" style="1" hidden="1" customWidth="1"/>
    <col min="3088" max="3088" width="8.44140625" style="1" customWidth="1"/>
    <col min="3089" max="3091" width="9.109375" style="1" customWidth="1"/>
    <col min="3092" max="3092" width="8.5546875" style="1" customWidth="1"/>
    <col min="3093" max="3093" width="11.6640625" style="1" customWidth="1"/>
    <col min="3094" max="3328" width="9.109375" style="1"/>
    <col min="3329" max="3329" width="26.88671875" style="1" customWidth="1"/>
    <col min="3330" max="3330" width="10.44140625" style="1" customWidth="1"/>
    <col min="3331" max="3331" width="8.88671875" style="1" customWidth="1"/>
    <col min="3332" max="3334" width="9.109375" style="1" customWidth="1"/>
    <col min="3335" max="3335" width="8.44140625" style="1" customWidth="1"/>
    <col min="3336" max="3338" width="9.109375" style="1" customWidth="1"/>
    <col min="3339" max="3339" width="8.44140625" style="1" customWidth="1"/>
    <col min="3340" max="3342" width="9.109375" style="1" customWidth="1"/>
    <col min="3343" max="3343" width="0" style="1" hidden="1" customWidth="1"/>
    <col min="3344" max="3344" width="8.44140625" style="1" customWidth="1"/>
    <col min="3345" max="3347" width="9.109375" style="1" customWidth="1"/>
    <col min="3348" max="3348" width="8.5546875" style="1" customWidth="1"/>
    <col min="3349" max="3349" width="11.6640625" style="1" customWidth="1"/>
    <col min="3350" max="3584" width="9.109375" style="1"/>
    <col min="3585" max="3585" width="26.88671875" style="1" customWidth="1"/>
    <col min="3586" max="3586" width="10.44140625" style="1" customWidth="1"/>
    <col min="3587" max="3587" width="8.88671875" style="1" customWidth="1"/>
    <col min="3588" max="3590" width="9.109375" style="1" customWidth="1"/>
    <col min="3591" max="3591" width="8.44140625" style="1" customWidth="1"/>
    <col min="3592" max="3594" width="9.109375" style="1" customWidth="1"/>
    <col min="3595" max="3595" width="8.44140625" style="1" customWidth="1"/>
    <col min="3596" max="3598" width="9.109375" style="1" customWidth="1"/>
    <col min="3599" max="3599" width="0" style="1" hidden="1" customWidth="1"/>
    <col min="3600" max="3600" width="8.44140625" style="1" customWidth="1"/>
    <col min="3601" max="3603" width="9.109375" style="1" customWidth="1"/>
    <col min="3604" max="3604" width="8.5546875" style="1" customWidth="1"/>
    <col min="3605" max="3605" width="11.6640625" style="1" customWidth="1"/>
    <col min="3606" max="3840" width="9.109375" style="1"/>
    <col min="3841" max="3841" width="26.88671875" style="1" customWidth="1"/>
    <col min="3842" max="3842" width="10.44140625" style="1" customWidth="1"/>
    <col min="3843" max="3843" width="8.88671875" style="1" customWidth="1"/>
    <col min="3844" max="3846" width="9.109375" style="1" customWidth="1"/>
    <col min="3847" max="3847" width="8.44140625" style="1" customWidth="1"/>
    <col min="3848" max="3850" width="9.109375" style="1" customWidth="1"/>
    <col min="3851" max="3851" width="8.44140625" style="1" customWidth="1"/>
    <col min="3852" max="3854" width="9.109375" style="1" customWidth="1"/>
    <col min="3855" max="3855" width="0" style="1" hidden="1" customWidth="1"/>
    <col min="3856" max="3856" width="8.44140625" style="1" customWidth="1"/>
    <col min="3857" max="3859" width="9.109375" style="1" customWidth="1"/>
    <col min="3860" max="3860" width="8.5546875" style="1" customWidth="1"/>
    <col min="3861" max="3861" width="11.6640625" style="1" customWidth="1"/>
    <col min="3862" max="4096" width="9.109375" style="1"/>
    <col min="4097" max="4097" width="26.88671875" style="1" customWidth="1"/>
    <col min="4098" max="4098" width="10.44140625" style="1" customWidth="1"/>
    <col min="4099" max="4099" width="8.88671875" style="1" customWidth="1"/>
    <col min="4100" max="4102" width="9.109375" style="1" customWidth="1"/>
    <col min="4103" max="4103" width="8.44140625" style="1" customWidth="1"/>
    <col min="4104" max="4106" width="9.109375" style="1" customWidth="1"/>
    <col min="4107" max="4107" width="8.44140625" style="1" customWidth="1"/>
    <col min="4108" max="4110" width="9.109375" style="1" customWidth="1"/>
    <col min="4111" max="4111" width="0" style="1" hidden="1" customWidth="1"/>
    <col min="4112" max="4112" width="8.44140625" style="1" customWidth="1"/>
    <col min="4113" max="4115" width="9.109375" style="1" customWidth="1"/>
    <col min="4116" max="4116" width="8.5546875" style="1" customWidth="1"/>
    <col min="4117" max="4117" width="11.6640625" style="1" customWidth="1"/>
    <col min="4118" max="4352" width="9.109375" style="1"/>
    <col min="4353" max="4353" width="26.88671875" style="1" customWidth="1"/>
    <col min="4354" max="4354" width="10.44140625" style="1" customWidth="1"/>
    <col min="4355" max="4355" width="8.88671875" style="1" customWidth="1"/>
    <col min="4356" max="4358" width="9.109375" style="1" customWidth="1"/>
    <col min="4359" max="4359" width="8.44140625" style="1" customWidth="1"/>
    <col min="4360" max="4362" width="9.109375" style="1" customWidth="1"/>
    <col min="4363" max="4363" width="8.44140625" style="1" customWidth="1"/>
    <col min="4364" max="4366" width="9.109375" style="1" customWidth="1"/>
    <col min="4367" max="4367" width="0" style="1" hidden="1" customWidth="1"/>
    <col min="4368" max="4368" width="8.44140625" style="1" customWidth="1"/>
    <col min="4369" max="4371" width="9.109375" style="1" customWidth="1"/>
    <col min="4372" max="4372" width="8.5546875" style="1" customWidth="1"/>
    <col min="4373" max="4373" width="11.6640625" style="1" customWidth="1"/>
    <col min="4374" max="4608" width="9.109375" style="1"/>
    <col min="4609" max="4609" width="26.88671875" style="1" customWidth="1"/>
    <col min="4610" max="4610" width="10.44140625" style="1" customWidth="1"/>
    <col min="4611" max="4611" width="8.88671875" style="1" customWidth="1"/>
    <col min="4612" max="4614" width="9.109375" style="1" customWidth="1"/>
    <col min="4615" max="4615" width="8.44140625" style="1" customWidth="1"/>
    <col min="4616" max="4618" width="9.109375" style="1" customWidth="1"/>
    <col min="4619" max="4619" width="8.44140625" style="1" customWidth="1"/>
    <col min="4620" max="4622" width="9.109375" style="1" customWidth="1"/>
    <col min="4623" max="4623" width="0" style="1" hidden="1" customWidth="1"/>
    <col min="4624" max="4624" width="8.44140625" style="1" customWidth="1"/>
    <col min="4625" max="4627" width="9.109375" style="1" customWidth="1"/>
    <col min="4628" max="4628" width="8.5546875" style="1" customWidth="1"/>
    <col min="4629" max="4629" width="11.6640625" style="1" customWidth="1"/>
    <col min="4630" max="4864" width="9.109375" style="1"/>
    <col min="4865" max="4865" width="26.88671875" style="1" customWidth="1"/>
    <col min="4866" max="4866" width="10.44140625" style="1" customWidth="1"/>
    <col min="4867" max="4867" width="8.88671875" style="1" customWidth="1"/>
    <col min="4868" max="4870" width="9.109375" style="1" customWidth="1"/>
    <col min="4871" max="4871" width="8.44140625" style="1" customWidth="1"/>
    <col min="4872" max="4874" width="9.109375" style="1" customWidth="1"/>
    <col min="4875" max="4875" width="8.44140625" style="1" customWidth="1"/>
    <col min="4876" max="4878" width="9.109375" style="1" customWidth="1"/>
    <col min="4879" max="4879" width="0" style="1" hidden="1" customWidth="1"/>
    <col min="4880" max="4880" width="8.44140625" style="1" customWidth="1"/>
    <col min="4881" max="4883" width="9.109375" style="1" customWidth="1"/>
    <col min="4884" max="4884" width="8.5546875" style="1" customWidth="1"/>
    <col min="4885" max="4885" width="11.6640625" style="1" customWidth="1"/>
    <col min="4886" max="5120" width="9.109375" style="1"/>
    <col min="5121" max="5121" width="26.88671875" style="1" customWidth="1"/>
    <col min="5122" max="5122" width="10.44140625" style="1" customWidth="1"/>
    <col min="5123" max="5123" width="8.88671875" style="1" customWidth="1"/>
    <col min="5124" max="5126" width="9.109375" style="1" customWidth="1"/>
    <col min="5127" max="5127" width="8.44140625" style="1" customWidth="1"/>
    <col min="5128" max="5130" width="9.109375" style="1" customWidth="1"/>
    <col min="5131" max="5131" width="8.44140625" style="1" customWidth="1"/>
    <col min="5132" max="5134" width="9.109375" style="1" customWidth="1"/>
    <col min="5135" max="5135" width="0" style="1" hidden="1" customWidth="1"/>
    <col min="5136" max="5136" width="8.44140625" style="1" customWidth="1"/>
    <col min="5137" max="5139" width="9.109375" style="1" customWidth="1"/>
    <col min="5140" max="5140" width="8.5546875" style="1" customWidth="1"/>
    <col min="5141" max="5141" width="11.6640625" style="1" customWidth="1"/>
    <col min="5142" max="5376" width="9.109375" style="1"/>
    <col min="5377" max="5377" width="26.88671875" style="1" customWidth="1"/>
    <col min="5378" max="5378" width="10.44140625" style="1" customWidth="1"/>
    <col min="5379" max="5379" width="8.88671875" style="1" customWidth="1"/>
    <col min="5380" max="5382" width="9.109375" style="1" customWidth="1"/>
    <col min="5383" max="5383" width="8.44140625" style="1" customWidth="1"/>
    <col min="5384" max="5386" width="9.109375" style="1" customWidth="1"/>
    <col min="5387" max="5387" width="8.44140625" style="1" customWidth="1"/>
    <col min="5388" max="5390" width="9.109375" style="1" customWidth="1"/>
    <col min="5391" max="5391" width="0" style="1" hidden="1" customWidth="1"/>
    <col min="5392" max="5392" width="8.44140625" style="1" customWidth="1"/>
    <col min="5393" max="5395" width="9.109375" style="1" customWidth="1"/>
    <col min="5396" max="5396" width="8.5546875" style="1" customWidth="1"/>
    <col min="5397" max="5397" width="11.6640625" style="1" customWidth="1"/>
    <col min="5398" max="5632" width="9.109375" style="1"/>
    <col min="5633" max="5633" width="26.88671875" style="1" customWidth="1"/>
    <col min="5634" max="5634" width="10.44140625" style="1" customWidth="1"/>
    <col min="5635" max="5635" width="8.88671875" style="1" customWidth="1"/>
    <col min="5636" max="5638" width="9.109375" style="1" customWidth="1"/>
    <col min="5639" max="5639" width="8.44140625" style="1" customWidth="1"/>
    <col min="5640" max="5642" width="9.109375" style="1" customWidth="1"/>
    <col min="5643" max="5643" width="8.44140625" style="1" customWidth="1"/>
    <col min="5644" max="5646" width="9.109375" style="1" customWidth="1"/>
    <col min="5647" max="5647" width="0" style="1" hidden="1" customWidth="1"/>
    <col min="5648" max="5648" width="8.44140625" style="1" customWidth="1"/>
    <col min="5649" max="5651" width="9.109375" style="1" customWidth="1"/>
    <col min="5652" max="5652" width="8.5546875" style="1" customWidth="1"/>
    <col min="5653" max="5653" width="11.6640625" style="1" customWidth="1"/>
    <col min="5654" max="5888" width="9.109375" style="1"/>
    <col min="5889" max="5889" width="26.88671875" style="1" customWidth="1"/>
    <col min="5890" max="5890" width="10.44140625" style="1" customWidth="1"/>
    <col min="5891" max="5891" width="8.88671875" style="1" customWidth="1"/>
    <col min="5892" max="5894" width="9.109375" style="1" customWidth="1"/>
    <col min="5895" max="5895" width="8.44140625" style="1" customWidth="1"/>
    <col min="5896" max="5898" width="9.109375" style="1" customWidth="1"/>
    <col min="5899" max="5899" width="8.44140625" style="1" customWidth="1"/>
    <col min="5900" max="5902" width="9.109375" style="1" customWidth="1"/>
    <col min="5903" max="5903" width="0" style="1" hidden="1" customWidth="1"/>
    <col min="5904" max="5904" width="8.44140625" style="1" customWidth="1"/>
    <col min="5905" max="5907" width="9.109375" style="1" customWidth="1"/>
    <col min="5908" max="5908" width="8.5546875" style="1" customWidth="1"/>
    <col min="5909" max="5909" width="11.6640625" style="1" customWidth="1"/>
    <col min="5910" max="6144" width="9.109375" style="1"/>
    <col min="6145" max="6145" width="26.88671875" style="1" customWidth="1"/>
    <col min="6146" max="6146" width="10.44140625" style="1" customWidth="1"/>
    <col min="6147" max="6147" width="8.88671875" style="1" customWidth="1"/>
    <col min="6148" max="6150" width="9.109375" style="1" customWidth="1"/>
    <col min="6151" max="6151" width="8.44140625" style="1" customWidth="1"/>
    <col min="6152" max="6154" width="9.109375" style="1" customWidth="1"/>
    <col min="6155" max="6155" width="8.44140625" style="1" customWidth="1"/>
    <col min="6156" max="6158" width="9.109375" style="1" customWidth="1"/>
    <col min="6159" max="6159" width="0" style="1" hidden="1" customWidth="1"/>
    <col min="6160" max="6160" width="8.44140625" style="1" customWidth="1"/>
    <col min="6161" max="6163" width="9.109375" style="1" customWidth="1"/>
    <col min="6164" max="6164" width="8.5546875" style="1" customWidth="1"/>
    <col min="6165" max="6165" width="11.6640625" style="1" customWidth="1"/>
    <col min="6166" max="6400" width="9.109375" style="1"/>
    <col min="6401" max="6401" width="26.88671875" style="1" customWidth="1"/>
    <col min="6402" max="6402" width="10.44140625" style="1" customWidth="1"/>
    <col min="6403" max="6403" width="8.88671875" style="1" customWidth="1"/>
    <col min="6404" max="6406" width="9.109375" style="1" customWidth="1"/>
    <col min="6407" max="6407" width="8.44140625" style="1" customWidth="1"/>
    <col min="6408" max="6410" width="9.109375" style="1" customWidth="1"/>
    <col min="6411" max="6411" width="8.44140625" style="1" customWidth="1"/>
    <col min="6412" max="6414" width="9.109375" style="1" customWidth="1"/>
    <col min="6415" max="6415" width="0" style="1" hidden="1" customWidth="1"/>
    <col min="6416" max="6416" width="8.44140625" style="1" customWidth="1"/>
    <col min="6417" max="6419" width="9.109375" style="1" customWidth="1"/>
    <col min="6420" max="6420" width="8.5546875" style="1" customWidth="1"/>
    <col min="6421" max="6421" width="11.6640625" style="1" customWidth="1"/>
    <col min="6422" max="6656" width="9.109375" style="1"/>
    <col min="6657" max="6657" width="26.88671875" style="1" customWidth="1"/>
    <col min="6658" max="6658" width="10.44140625" style="1" customWidth="1"/>
    <col min="6659" max="6659" width="8.88671875" style="1" customWidth="1"/>
    <col min="6660" max="6662" width="9.109375" style="1" customWidth="1"/>
    <col min="6663" max="6663" width="8.44140625" style="1" customWidth="1"/>
    <col min="6664" max="6666" width="9.109375" style="1" customWidth="1"/>
    <col min="6667" max="6667" width="8.44140625" style="1" customWidth="1"/>
    <col min="6668" max="6670" width="9.109375" style="1" customWidth="1"/>
    <col min="6671" max="6671" width="0" style="1" hidden="1" customWidth="1"/>
    <col min="6672" max="6672" width="8.44140625" style="1" customWidth="1"/>
    <col min="6673" max="6675" width="9.109375" style="1" customWidth="1"/>
    <col min="6676" max="6676" width="8.5546875" style="1" customWidth="1"/>
    <col min="6677" max="6677" width="11.6640625" style="1" customWidth="1"/>
    <col min="6678" max="6912" width="9.109375" style="1"/>
    <col min="6913" max="6913" width="26.88671875" style="1" customWidth="1"/>
    <col min="6914" max="6914" width="10.44140625" style="1" customWidth="1"/>
    <col min="6915" max="6915" width="8.88671875" style="1" customWidth="1"/>
    <col min="6916" max="6918" width="9.109375" style="1" customWidth="1"/>
    <col min="6919" max="6919" width="8.44140625" style="1" customWidth="1"/>
    <col min="6920" max="6922" width="9.109375" style="1" customWidth="1"/>
    <col min="6923" max="6923" width="8.44140625" style="1" customWidth="1"/>
    <col min="6924" max="6926" width="9.109375" style="1" customWidth="1"/>
    <col min="6927" max="6927" width="0" style="1" hidden="1" customWidth="1"/>
    <col min="6928" max="6928" width="8.44140625" style="1" customWidth="1"/>
    <col min="6929" max="6931" width="9.109375" style="1" customWidth="1"/>
    <col min="6932" max="6932" width="8.5546875" style="1" customWidth="1"/>
    <col min="6933" max="6933" width="11.6640625" style="1" customWidth="1"/>
    <col min="6934" max="7168" width="9.109375" style="1"/>
    <col min="7169" max="7169" width="26.88671875" style="1" customWidth="1"/>
    <col min="7170" max="7170" width="10.44140625" style="1" customWidth="1"/>
    <col min="7171" max="7171" width="8.88671875" style="1" customWidth="1"/>
    <col min="7172" max="7174" width="9.109375" style="1" customWidth="1"/>
    <col min="7175" max="7175" width="8.44140625" style="1" customWidth="1"/>
    <col min="7176" max="7178" width="9.109375" style="1" customWidth="1"/>
    <col min="7179" max="7179" width="8.44140625" style="1" customWidth="1"/>
    <col min="7180" max="7182" width="9.109375" style="1" customWidth="1"/>
    <col min="7183" max="7183" width="0" style="1" hidden="1" customWidth="1"/>
    <col min="7184" max="7184" width="8.44140625" style="1" customWidth="1"/>
    <col min="7185" max="7187" width="9.109375" style="1" customWidth="1"/>
    <col min="7188" max="7188" width="8.5546875" style="1" customWidth="1"/>
    <col min="7189" max="7189" width="11.6640625" style="1" customWidth="1"/>
    <col min="7190" max="7424" width="9.109375" style="1"/>
    <col min="7425" max="7425" width="26.88671875" style="1" customWidth="1"/>
    <col min="7426" max="7426" width="10.44140625" style="1" customWidth="1"/>
    <col min="7427" max="7427" width="8.88671875" style="1" customWidth="1"/>
    <col min="7428" max="7430" width="9.109375" style="1" customWidth="1"/>
    <col min="7431" max="7431" width="8.44140625" style="1" customWidth="1"/>
    <col min="7432" max="7434" width="9.109375" style="1" customWidth="1"/>
    <col min="7435" max="7435" width="8.44140625" style="1" customWidth="1"/>
    <col min="7436" max="7438" width="9.109375" style="1" customWidth="1"/>
    <col min="7439" max="7439" width="0" style="1" hidden="1" customWidth="1"/>
    <col min="7440" max="7440" width="8.44140625" style="1" customWidth="1"/>
    <col min="7441" max="7443" width="9.109375" style="1" customWidth="1"/>
    <col min="7444" max="7444" width="8.5546875" style="1" customWidth="1"/>
    <col min="7445" max="7445" width="11.6640625" style="1" customWidth="1"/>
    <col min="7446" max="7680" width="9.109375" style="1"/>
    <col min="7681" max="7681" width="26.88671875" style="1" customWidth="1"/>
    <col min="7682" max="7682" width="10.44140625" style="1" customWidth="1"/>
    <col min="7683" max="7683" width="8.88671875" style="1" customWidth="1"/>
    <col min="7684" max="7686" width="9.109375" style="1" customWidth="1"/>
    <col min="7687" max="7687" width="8.44140625" style="1" customWidth="1"/>
    <col min="7688" max="7690" width="9.109375" style="1" customWidth="1"/>
    <col min="7691" max="7691" width="8.44140625" style="1" customWidth="1"/>
    <col min="7692" max="7694" width="9.109375" style="1" customWidth="1"/>
    <col min="7695" max="7695" width="0" style="1" hidden="1" customWidth="1"/>
    <col min="7696" max="7696" width="8.44140625" style="1" customWidth="1"/>
    <col min="7697" max="7699" width="9.109375" style="1" customWidth="1"/>
    <col min="7700" max="7700" width="8.5546875" style="1" customWidth="1"/>
    <col min="7701" max="7701" width="11.6640625" style="1" customWidth="1"/>
    <col min="7702" max="7936" width="9.109375" style="1"/>
    <col min="7937" max="7937" width="26.88671875" style="1" customWidth="1"/>
    <col min="7938" max="7938" width="10.44140625" style="1" customWidth="1"/>
    <col min="7939" max="7939" width="8.88671875" style="1" customWidth="1"/>
    <col min="7940" max="7942" width="9.109375" style="1" customWidth="1"/>
    <col min="7943" max="7943" width="8.44140625" style="1" customWidth="1"/>
    <col min="7944" max="7946" width="9.109375" style="1" customWidth="1"/>
    <col min="7947" max="7947" width="8.44140625" style="1" customWidth="1"/>
    <col min="7948" max="7950" width="9.109375" style="1" customWidth="1"/>
    <col min="7951" max="7951" width="0" style="1" hidden="1" customWidth="1"/>
    <col min="7952" max="7952" width="8.44140625" style="1" customWidth="1"/>
    <col min="7953" max="7955" width="9.109375" style="1" customWidth="1"/>
    <col min="7956" max="7956" width="8.5546875" style="1" customWidth="1"/>
    <col min="7957" max="7957" width="11.6640625" style="1" customWidth="1"/>
    <col min="7958" max="8192" width="9.109375" style="1"/>
    <col min="8193" max="8193" width="26.88671875" style="1" customWidth="1"/>
    <col min="8194" max="8194" width="10.44140625" style="1" customWidth="1"/>
    <col min="8195" max="8195" width="8.88671875" style="1" customWidth="1"/>
    <col min="8196" max="8198" width="9.109375" style="1" customWidth="1"/>
    <col min="8199" max="8199" width="8.44140625" style="1" customWidth="1"/>
    <col min="8200" max="8202" width="9.109375" style="1" customWidth="1"/>
    <col min="8203" max="8203" width="8.44140625" style="1" customWidth="1"/>
    <col min="8204" max="8206" width="9.109375" style="1" customWidth="1"/>
    <col min="8207" max="8207" width="0" style="1" hidden="1" customWidth="1"/>
    <col min="8208" max="8208" width="8.44140625" style="1" customWidth="1"/>
    <col min="8209" max="8211" width="9.109375" style="1" customWidth="1"/>
    <col min="8212" max="8212" width="8.5546875" style="1" customWidth="1"/>
    <col min="8213" max="8213" width="11.6640625" style="1" customWidth="1"/>
    <col min="8214" max="8448" width="9.109375" style="1"/>
    <col min="8449" max="8449" width="26.88671875" style="1" customWidth="1"/>
    <col min="8450" max="8450" width="10.44140625" style="1" customWidth="1"/>
    <col min="8451" max="8451" width="8.88671875" style="1" customWidth="1"/>
    <col min="8452" max="8454" width="9.109375" style="1" customWidth="1"/>
    <col min="8455" max="8455" width="8.44140625" style="1" customWidth="1"/>
    <col min="8456" max="8458" width="9.109375" style="1" customWidth="1"/>
    <col min="8459" max="8459" width="8.44140625" style="1" customWidth="1"/>
    <col min="8460" max="8462" width="9.109375" style="1" customWidth="1"/>
    <col min="8463" max="8463" width="0" style="1" hidden="1" customWidth="1"/>
    <col min="8464" max="8464" width="8.44140625" style="1" customWidth="1"/>
    <col min="8465" max="8467" width="9.109375" style="1" customWidth="1"/>
    <col min="8468" max="8468" width="8.5546875" style="1" customWidth="1"/>
    <col min="8469" max="8469" width="11.6640625" style="1" customWidth="1"/>
    <col min="8470" max="8704" width="9.109375" style="1"/>
    <col min="8705" max="8705" width="26.88671875" style="1" customWidth="1"/>
    <col min="8706" max="8706" width="10.44140625" style="1" customWidth="1"/>
    <col min="8707" max="8707" width="8.88671875" style="1" customWidth="1"/>
    <col min="8708" max="8710" width="9.109375" style="1" customWidth="1"/>
    <col min="8711" max="8711" width="8.44140625" style="1" customWidth="1"/>
    <col min="8712" max="8714" width="9.109375" style="1" customWidth="1"/>
    <col min="8715" max="8715" width="8.44140625" style="1" customWidth="1"/>
    <col min="8716" max="8718" width="9.109375" style="1" customWidth="1"/>
    <col min="8719" max="8719" width="0" style="1" hidden="1" customWidth="1"/>
    <col min="8720" max="8720" width="8.44140625" style="1" customWidth="1"/>
    <col min="8721" max="8723" width="9.109375" style="1" customWidth="1"/>
    <col min="8724" max="8724" width="8.5546875" style="1" customWidth="1"/>
    <col min="8725" max="8725" width="11.6640625" style="1" customWidth="1"/>
    <col min="8726" max="8960" width="9.109375" style="1"/>
    <col min="8961" max="8961" width="26.88671875" style="1" customWidth="1"/>
    <col min="8962" max="8962" width="10.44140625" style="1" customWidth="1"/>
    <col min="8963" max="8963" width="8.88671875" style="1" customWidth="1"/>
    <col min="8964" max="8966" width="9.109375" style="1" customWidth="1"/>
    <col min="8967" max="8967" width="8.44140625" style="1" customWidth="1"/>
    <col min="8968" max="8970" width="9.109375" style="1" customWidth="1"/>
    <col min="8971" max="8971" width="8.44140625" style="1" customWidth="1"/>
    <col min="8972" max="8974" width="9.109375" style="1" customWidth="1"/>
    <col min="8975" max="8975" width="0" style="1" hidden="1" customWidth="1"/>
    <col min="8976" max="8976" width="8.44140625" style="1" customWidth="1"/>
    <col min="8977" max="8979" width="9.109375" style="1" customWidth="1"/>
    <col min="8980" max="8980" width="8.5546875" style="1" customWidth="1"/>
    <col min="8981" max="8981" width="11.6640625" style="1" customWidth="1"/>
    <col min="8982" max="9216" width="9.109375" style="1"/>
    <col min="9217" max="9217" width="26.88671875" style="1" customWidth="1"/>
    <col min="9218" max="9218" width="10.44140625" style="1" customWidth="1"/>
    <col min="9219" max="9219" width="8.88671875" style="1" customWidth="1"/>
    <col min="9220" max="9222" width="9.109375" style="1" customWidth="1"/>
    <col min="9223" max="9223" width="8.44140625" style="1" customWidth="1"/>
    <col min="9224" max="9226" width="9.109375" style="1" customWidth="1"/>
    <col min="9227" max="9227" width="8.44140625" style="1" customWidth="1"/>
    <col min="9228" max="9230" width="9.109375" style="1" customWidth="1"/>
    <col min="9231" max="9231" width="0" style="1" hidden="1" customWidth="1"/>
    <col min="9232" max="9232" width="8.44140625" style="1" customWidth="1"/>
    <col min="9233" max="9235" width="9.109375" style="1" customWidth="1"/>
    <col min="9236" max="9236" width="8.5546875" style="1" customWidth="1"/>
    <col min="9237" max="9237" width="11.6640625" style="1" customWidth="1"/>
    <col min="9238" max="9472" width="9.109375" style="1"/>
    <col min="9473" max="9473" width="26.88671875" style="1" customWidth="1"/>
    <col min="9474" max="9474" width="10.44140625" style="1" customWidth="1"/>
    <col min="9475" max="9475" width="8.88671875" style="1" customWidth="1"/>
    <col min="9476" max="9478" width="9.109375" style="1" customWidth="1"/>
    <col min="9479" max="9479" width="8.44140625" style="1" customWidth="1"/>
    <col min="9480" max="9482" width="9.109375" style="1" customWidth="1"/>
    <col min="9483" max="9483" width="8.44140625" style="1" customWidth="1"/>
    <col min="9484" max="9486" width="9.109375" style="1" customWidth="1"/>
    <col min="9487" max="9487" width="0" style="1" hidden="1" customWidth="1"/>
    <col min="9488" max="9488" width="8.44140625" style="1" customWidth="1"/>
    <col min="9489" max="9491" width="9.109375" style="1" customWidth="1"/>
    <col min="9492" max="9492" width="8.5546875" style="1" customWidth="1"/>
    <col min="9493" max="9493" width="11.6640625" style="1" customWidth="1"/>
    <col min="9494" max="9728" width="9.109375" style="1"/>
    <col min="9729" max="9729" width="26.88671875" style="1" customWidth="1"/>
    <col min="9730" max="9730" width="10.44140625" style="1" customWidth="1"/>
    <col min="9731" max="9731" width="8.88671875" style="1" customWidth="1"/>
    <col min="9732" max="9734" width="9.109375" style="1" customWidth="1"/>
    <col min="9735" max="9735" width="8.44140625" style="1" customWidth="1"/>
    <col min="9736" max="9738" width="9.109375" style="1" customWidth="1"/>
    <col min="9739" max="9739" width="8.44140625" style="1" customWidth="1"/>
    <col min="9740" max="9742" width="9.109375" style="1" customWidth="1"/>
    <col min="9743" max="9743" width="0" style="1" hidden="1" customWidth="1"/>
    <col min="9744" max="9744" width="8.44140625" style="1" customWidth="1"/>
    <col min="9745" max="9747" width="9.109375" style="1" customWidth="1"/>
    <col min="9748" max="9748" width="8.5546875" style="1" customWidth="1"/>
    <col min="9749" max="9749" width="11.6640625" style="1" customWidth="1"/>
    <col min="9750" max="9984" width="9.109375" style="1"/>
    <col min="9985" max="9985" width="26.88671875" style="1" customWidth="1"/>
    <col min="9986" max="9986" width="10.44140625" style="1" customWidth="1"/>
    <col min="9987" max="9987" width="8.88671875" style="1" customWidth="1"/>
    <col min="9988" max="9990" width="9.109375" style="1" customWidth="1"/>
    <col min="9991" max="9991" width="8.44140625" style="1" customWidth="1"/>
    <col min="9992" max="9994" width="9.109375" style="1" customWidth="1"/>
    <col min="9995" max="9995" width="8.44140625" style="1" customWidth="1"/>
    <col min="9996" max="9998" width="9.109375" style="1" customWidth="1"/>
    <col min="9999" max="9999" width="0" style="1" hidden="1" customWidth="1"/>
    <col min="10000" max="10000" width="8.44140625" style="1" customWidth="1"/>
    <col min="10001" max="10003" width="9.109375" style="1" customWidth="1"/>
    <col min="10004" max="10004" width="8.5546875" style="1" customWidth="1"/>
    <col min="10005" max="10005" width="11.6640625" style="1" customWidth="1"/>
    <col min="10006" max="10240" width="9.109375" style="1"/>
    <col min="10241" max="10241" width="26.88671875" style="1" customWidth="1"/>
    <col min="10242" max="10242" width="10.44140625" style="1" customWidth="1"/>
    <col min="10243" max="10243" width="8.88671875" style="1" customWidth="1"/>
    <col min="10244" max="10246" width="9.109375" style="1" customWidth="1"/>
    <col min="10247" max="10247" width="8.44140625" style="1" customWidth="1"/>
    <col min="10248" max="10250" width="9.109375" style="1" customWidth="1"/>
    <col min="10251" max="10251" width="8.44140625" style="1" customWidth="1"/>
    <col min="10252" max="10254" width="9.109375" style="1" customWidth="1"/>
    <col min="10255" max="10255" width="0" style="1" hidden="1" customWidth="1"/>
    <col min="10256" max="10256" width="8.44140625" style="1" customWidth="1"/>
    <col min="10257" max="10259" width="9.109375" style="1" customWidth="1"/>
    <col min="10260" max="10260" width="8.5546875" style="1" customWidth="1"/>
    <col min="10261" max="10261" width="11.6640625" style="1" customWidth="1"/>
    <col min="10262" max="10496" width="9.109375" style="1"/>
    <col min="10497" max="10497" width="26.88671875" style="1" customWidth="1"/>
    <col min="10498" max="10498" width="10.44140625" style="1" customWidth="1"/>
    <col min="10499" max="10499" width="8.88671875" style="1" customWidth="1"/>
    <col min="10500" max="10502" width="9.109375" style="1" customWidth="1"/>
    <col min="10503" max="10503" width="8.44140625" style="1" customWidth="1"/>
    <col min="10504" max="10506" width="9.109375" style="1" customWidth="1"/>
    <col min="10507" max="10507" width="8.44140625" style="1" customWidth="1"/>
    <col min="10508" max="10510" width="9.109375" style="1" customWidth="1"/>
    <col min="10511" max="10511" width="0" style="1" hidden="1" customWidth="1"/>
    <col min="10512" max="10512" width="8.44140625" style="1" customWidth="1"/>
    <col min="10513" max="10515" width="9.109375" style="1" customWidth="1"/>
    <col min="10516" max="10516" width="8.5546875" style="1" customWidth="1"/>
    <col min="10517" max="10517" width="11.6640625" style="1" customWidth="1"/>
    <col min="10518" max="10752" width="9.109375" style="1"/>
    <col min="10753" max="10753" width="26.88671875" style="1" customWidth="1"/>
    <col min="10754" max="10754" width="10.44140625" style="1" customWidth="1"/>
    <col min="10755" max="10755" width="8.88671875" style="1" customWidth="1"/>
    <col min="10756" max="10758" width="9.109375" style="1" customWidth="1"/>
    <col min="10759" max="10759" width="8.44140625" style="1" customWidth="1"/>
    <col min="10760" max="10762" width="9.109375" style="1" customWidth="1"/>
    <col min="10763" max="10763" width="8.44140625" style="1" customWidth="1"/>
    <col min="10764" max="10766" width="9.109375" style="1" customWidth="1"/>
    <col min="10767" max="10767" width="0" style="1" hidden="1" customWidth="1"/>
    <col min="10768" max="10768" width="8.44140625" style="1" customWidth="1"/>
    <col min="10769" max="10771" width="9.109375" style="1" customWidth="1"/>
    <col min="10772" max="10772" width="8.5546875" style="1" customWidth="1"/>
    <col min="10773" max="10773" width="11.6640625" style="1" customWidth="1"/>
    <col min="10774" max="11008" width="9.109375" style="1"/>
    <col min="11009" max="11009" width="26.88671875" style="1" customWidth="1"/>
    <col min="11010" max="11010" width="10.44140625" style="1" customWidth="1"/>
    <col min="11011" max="11011" width="8.88671875" style="1" customWidth="1"/>
    <col min="11012" max="11014" width="9.109375" style="1" customWidth="1"/>
    <col min="11015" max="11015" width="8.44140625" style="1" customWidth="1"/>
    <col min="11016" max="11018" width="9.109375" style="1" customWidth="1"/>
    <col min="11019" max="11019" width="8.44140625" style="1" customWidth="1"/>
    <col min="11020" max="11022" width="9.109375" style="1" customWidth="1"/>
    <col min="11023" max="11023" width="0" style="1" hidden="1" customWidth="1"/>
    <col min="11024" max="11024" width="8.44140625" style="1" customWidth="1"/>
    <col min="11025" max="11027" width="9.109375" style="1" customWidth="1"/>
    <col min="11028" max="11028" width="8.5546875" style="1" customWidth="1"/>
    <col min="11029" max="11029" width="11.6640625" style="1" customWidth="1"/>
    <col min="11030" max="11264" width="9.109375" style="1"/>
    <col min="11265" max="11265" width="26.88671875" style="1" customWidth="1"/>
    <col min="11266" max="11266" width="10.44140625" style="1" customWidth="1"/>
    <col min="11267" max="11267" width="8.88671875" style="1" customWidth="1"/>
    <col min="11268" max="11270" width="9.109375" style="1" customWidth="1"/>
    <col min="11271" max="11271" width="8.44140625" style="1" customWidth="1"/>
    <col min="11272" max="11274" width="9.109375" style="1" customWidth="1"/>
    <col min="11275" max="11275" width="8.44140625" style="1" customWidth="1"/>
    <col min="11276" max="11278" width="9.109375" style="1" customWidth="1"/>
    <col min="11279" max="11279" width="0" style="1" hidden="1" customWidth="1"/>
    <col min="11280" max="11280" width="8.44140625" style="1" customWidth="1"/>
    <col min="11281" max="11283" width="9.109375" style="1" customWidth="1"/>
    <col min="11284" max="11284" width="8.5546875" style="1" customWidth="1"/>
    <col min="11285" max="11285" width="11.6640625" style="1" customWidth="1"/>
    <col min="11286" max="11520" width="9.109375" style="1"/>
    <col min="11521" max="11521" width="26.88671875" style="1" customWidth="1"/>
    <col min="11522" max="11522" width="10.44140625" style="1" customWidth="1"/>
    <col min="11523" max="11523" width="8.88671875" style="1" customWidth="1"/>
    <col min="11524" max="11526" width="9.109375" style="1" customWidth="1"/>
    <col min="11527" max="11527" width="8.44140625" style="1" customWidth="1"/>
    <col min="11528" max="11530" width="9.109375" style="1" customWidth="1"/>
    <col min="11531" max="11531" width="8.44140625" style="1" customWidth="1"/>
    <col min="11532" max="11534" width="9.109375" style="1" customWidth="1"/>
    <col min="11535" max="11535" width="0" style="1" hidden="1" customWidth="1"/>
    <col min="11536" max="11536" width="8.44140625" style="1" customWidth="1"/>
    <col min="11537" max="11539" width="9.109375" style="1" customWidth="1"/>
    <col min="11540" max="11540" width="8.5546875" style="1" customWidth="1"/>
    <col min="11541" max="11541" width="11.6640625" style="1" customWidth="1"/>
    <col min="11542" max="11776" width="9.109375" style="1"/>
    <col min="11777" max="11777" width="26.88671875" style="1" customWidth="1"/>
    <col min="11778" max="11778" width="10.44140625" style="1" customWidth="1"/>
    <col min="11779" max="11779" width="8.88671875" style="1" customWidth="1"/>
    <col min="11780" max="11782" width="9.109375" style="1" customWidth="1"/>
    <col min="11783" max="11783" width="8.44140625" style="1" customWidth="1"/>
    <col min="11784" max="11786" width="9.109375" style="1" customWidth="1"/>
    <col min="11787" max="11787" width="8.44140625" style="1" customWidth="1"/>
    <col min="11788" max="11790" width="9.109375" style="1" customWidth="1"/>
    <col min="11791" max="11791" width="0" style="1" hidden="1" customWidth="1"/>
    <col min="11792" max="11792" width="8.44140625" style="1" customWidth="1"/>
    <col min="11793" max="11795" width="9.109375" style="1" customWidth="1"/>
    <col min="11796" max="11796" width="8.5546875" style="1" customWidth="1"/>
    <col min="11797" max="11797" width="11.6640625" style="1" customWidth="1"/>
    <col min="11798" max="12032" width="9.109375" style="1"/>
    <col min="12033" max="12033" width="26.88671875" style="1" customWidth="1"/>
    <col min="12034" max="12034" width="10.44140625" style="1" customWidth="1"/>
    <col min="12035" max="12035" width="8.88671875" style="1" customWidth="1"/>
    <col min="12036" max="12038" width="9.109375" style="1" customWidth="1"/>
    <col min="12039" max="12039" width="8.44140625" style="1" customWidth="1"/>
    <col min="12040" max="12042" width="9.109375" style="1" customWidth="1"/>
    <col min="12043" max="12043" width="8.44140625" style="1" customWidth="1"/>
    <col min="12044" max="12046" width="9.109375" style="1" customWidth="1"/>
    <col min="12047" max="12047" width="0" style="1" hidden="1" customWidth="1"/>
    <col min="12048" max="12048" width="8.44140625" style="1" customWidth="1"/>
    <col min="12049" max="12051" width="9.109375" style="1" customWidth="1"/>
    <col min="12052" max="12052" width="8.5546875" style="1" customWidth="1"/>
    <col min="12053" max="12053" width="11.6640625" style="1" customWidth="1"/>
    <col min="12054" max="12288" width="9.109375" style="1"/>
    <col min="12289" max="12289" width="26.88671875" style="1" customWidth="1"/>
    <col min="12290" max="12290" width="10.44140625" style="1" customWidth="1"/>
    <col min="12291" max="12291" width="8.88671875" style="1" customWidth="1"/>
    <col min="12292" max="12294" width="9.109375" style="1" customWidth="1"/>
    <col min="12295" max="12295" width="8.44140625" style="1" customWidth="1"/>
    <col min="12296" max="12298" width="9.109375" style="1" customWidth="1"/>
    <col min="12299" max="12299" width="8.44140625" style="1" customWidth="1"/>
    <col min="12300" max="12302" width="9.109375" style="1" customWidth="1"/>
    <col min="12303" max="12303" width="0" style="1" hidden="1" customWidth="1"/>
    <col min="12304" max="12304" width="8.44140625" style="1" customWidth="1"/>
    <col min="12305" max="12307" width="9.109375" style="1" customWidth="1"/>
    <col min="12308" max="12308" width="8.5546875" style="1" customWidth="1"/>
    <col min="12309" max="12309" width="11.6640625" style="1" customWidth="1"/>
    <col min="12310" max="12544" width="9.109375" style="1"/>
    <col min="12545" max="12545" width="26.88671875" style="1" customWidth="1"/>
    <col min="12546" max="12546" width="10.44140625" style="1" customWidth="1"/>
    <col min="12547" max="12547" width="8.88671875" style="1" customWidth="1"/>
    <col min="12548" max="12550" width="9.109375" style="1" customWidth="1"/>
    <col min="12551" max="12551" width="8.44140625" style="1" customWidth="1"/>
    <col min="12552" max="12554" width="9.109375" style="1" customWidth="1"/>
    <col min="12555" max="12555" width="8.44140625" style="1" customWidth="1"/>
    <col min="12556" max="12558" width="9.109375" style="1" customWidth="1"/>
    <col min="12559" max="12559" width="0" style="1" hidden="1" customWidth="1"/>
    <col min="12560" max="12560" width="8.44140625" style="1" customWidth="1"/>
    <col min="12561" max="12563" width="9.109375" style="1" customWidth="1"/>
    <col min="12564" max="12564" width="8.5546875" style="1" customWidth="1"/>
    <col min="12565" max="12565" width="11.6640625" style="1" customWidth="1"/>
    <col min="12566" max="12800" width="9.109375" style="1"/>
    <col min="12801" max="12801" width="26.88671875" style="1" customWidth="1"/>
    <col min="12802" max="12802" width="10.44140625" style="1" customWidth="1"/>
    <col min="12803" max="12803" width="8.88671875" style="1" customWidth="1"/>
    <col min="12804" max="12806" width="9.109375" style="1" customWidth="1"/>
    <col min="12807" max="12807" width="8.44140625" style="1" customWidth="1"/>
    <col min="12808" max="12810" width="9.109375" style="1" customWidth="1"/>
    <col min="12811" max="12811" width="8.44140625" style="1" customWidth="1"/>
    <col min="12812" max="12814" width="9.109375" style="1" customWidth="1"/>
    <col min="12815" max="12815" width="0" style="1" hidden="1" customWidth="1"/>
    <col min="12816" max="12816" width="8.44140625" style="1" customWidth="1"/>
    <col min="12817" max="12819" width="9.109375" style="1" customWidth="1"/>
    <col min="12820" max="12820" width="8.5546875" style="1" customWidth="1"/>
    <col min="12821" max="12821" width="11.6640625" style="1" customWidth="1"/>
    <col min="12822" max="13056" width="9.109375" style="1"/>
    <col min="13057" max="13057" width="26.88671875" style="1" customWidth="1"/>
    <col min="13058" max="13058" width="10.44140625" style="1" customWidth="1"/>
    <col min="13059" max="13059" width="8.88671875" style="1" customWidth="1"/>
    <col min="13060" max="13062" width="9.109375" style="1" customWidth="1"/>
    <col min="13063" max="13063" width="8.44140625" style="1" customWidth="1"/>
    <col min="13064" max="13066" width="9.109375" style="1" customWidth="1"/>
    <col min="13067" max="13067" width="8.44140625" style="1" customWidth="1"/>
    <col min="13068" max="13070" width="9.109375" style="1" customWidth="1"/>
    <col min="13071" max="13071" width="0" style="1" hidden="1" customWidth="1"/>
    <col min="13072" max="13072" width="8.44140625" style="1" customWidth="1"/>
    <col min="13073" max="13075" width="9.109375" style="1" customWidth="1"/>
    <col min="13076" max="13076" width="8.5546875" style="1" customWidth="1"/>
    <col min="13077" max="13077" width="11.6640625" style="1" customWidth="1"/>
    <col min="13078" max="13312" width="9.109375" style="1"/>
    <col min="13313" max="13313" width="26.88671875" style="1" customWidth="1"/>
    <col min="13314" max="13314" width="10.44140625" style="1" customWidth="1"/>
    <col min="13315" max="13315" width="8.88671875" style="1" customWidth="1"/>
    <col min="13316" max="13318" width="9.109375" style="1" customWidth="1"/>
    <col min="13319" max="13319" width="8.44140625" style="1" customWidth="1"/>
    <col min="13320" max="13322" width="9.109375" style="1" customWidth="1"/>
    <col min="13323" max="13323" width="8.44140625" style="1" customWidth="1"/>
    <col min="13324" max="13326" width="9.109375" style="1" customWidth="1"/>
    <col min="13327" max="13327" width="0" style="1" hidden="1" customWidth="1"/>
    <col min="13328" max="13328" width="8.44140625" style="1" customWidth="1"/>
    <col min="13329" max="13331" width="9.109375" style="1" customWidth="1"/>
    <col min="13332" max="13332" width="8.5546875" style="1" customWidth="1"/>
    <col min="13333" max="13333" width="11.6640625" style="1" customWidth="1"/>
    <col min="13334" max="13568" width="9.109375" style="1"/>
    <col min="13569" max="13569" width="26.88671875" style="1" customWidth="1"/>
    <col min="13570" max="13570" width="10.44140625" style="1" customWidth="1"/>
    <col min="13571" max="13571" width="8.88671875" style="1" customWidth="1"/>
    <col min="13572" max="13574" width="9.109375" style="1" customWidth="1"/>
    <col min="13575" max="13575" width="8.44140625" style="1" customWidth="1"/>
    <col min="13576" max="13578" width="9.109375" style="1" customWidth="1"/>
    <col min="13579" max="13579" width="8.44140625" style="1" customWidth="1"/>
    <col min="13580" max="13582" width="9.109375" style="1" customWidth="1"/>
    <col min="13583" max="13583" width="0" style="1" hidden="1" customWidth="1"/>
    <col min="13584" max="13584" width="8.44140625" style="1" customWidth="1"/>
    <col min="13585" max="13587" width="9.109375" style="1" customWidth="1"/>
    <col min="13588" max="13588" width="8.5546875" style="1" customWidth="1"/>
    <col min="13589" max="13589" width="11.6640625" style="1" customWidth="1"/>
    <col min="13590" max="13824" width="9.109375" style="1"/>
    <col min="13825" max="13825" width="26.88671875" style="1" customWidth="1"/>
    <col min="13826" max="13826" width="10.44140625" style="1" customWidth="1"/>
    <col min="13827" max="13827" width="8.88671875" style="1" customWidth="1"/>
    <col min="13828" max="13830" width="9.109375" style="1" customWidth="1"/>
    <col min="13831" max="13831" width="8.44140625" style="1" customWidth="1"/>
    <col min="13832" max="13834" width="9.109375" style="1" customWidth="1"/>
    <col min="13835" max="13835" width="8.44140625" style="1" customWidth="1"/>
    <col min="13836" max="13838" width="9.109375" style="1" customWidth="1"/>
    <col min="13839" max="13839" width="0" style="1" hidden="1" customWidth="1"/>
    <col min="13840" max="13840" width="8.44140625" style="1" customWidth="1"/>
    <col min="13841" max="13843" width="9.109375" style="1" customWidth="1"/>
    <col min="13844" max="13844" width="8.5546875" style="1" customWidth="1"/>
    <col min="13845" max="13845" width="11.6640625" style="1" customWidth="1"/>
    <col min="13846" max="14080" width="9.109375" style="1"/>
    <col min="14081" max="14081" width="26.88671875" style="1" customWidth="1"/>
    <col min="14082" max="14082" width="10.44140625" style="1" customWidth="1"/>
    <col min="14083" max="14083" width="8.88671875" style="1" customWidth="1"/>
    <col min="14084" max="14086" width="9.109375" style="1" customWidth="1"/>
    <col min="14087" max="14087" width="8.44140625" style="1" customWidth="1"/>
    <col min="14088" max="14090" width="9.109375" style="1" customWidth="1"/>
    <col min="14091" max="14091" width="8.44140625" style="1" customWidth="1"/>
    <col min="14092" max="14094" width="9.109375" style="1" customWidth="1"/>
    <col min="14095" max="14095" width="0" style="1" hidden="1" customWidth="1"/>
    <col min="14096" max="14096" width="8.44140625" style="1" customWidth="1"/>
    <col min="14097" max="14099" width="9.109375" style="1" customWidth="1"/>
    <col min="14100" max="14100" width="8.5546875" style="1" customWidth="1"/>
    <col min="14101" max="14101" width="11.6640625" style="1" customWidth="1"/>
    <col min="14102" max="14336" width="9.109375" style="1"/>
    <col min="14337" max="14337" width="26.88671875" style="1" customWidth="1"/>
    <col min="14338" max="14338" width="10.44140625" style="1" customWidth="1"/>
    <col min="14339" max="14339" width="8.88671875" style="1" customWidth="1"/>
    <col min="14340" max="14342" width="9.109375" style="1" customWidth="1"/>
    <col min="14343" max="14343" width="8.44140625" style="1" customWidth="1"/>
    <col min="14344" max="14346" width="9.109375" style="1" customWidth="1"/>
    <col min="14347" max="14347" width="8.44140625" style="1" customWidth="1"/>
    <col min="14348" max="14350" width="9.109375" style="1" customWidth="1"/>
    <col min="14351" max="14351" width="0" style="1" hidden="1" customWidth="1"/>
    <col min="14352" max="14352" width="8.44140625" style="1" customWidth="1"/>
    <col min="14353" max="14355" width="9.109375" style="1" customWidth="1"/>
    <col min="14356" max="14356" width="8.5546875" style="1" customWidth="1"/>
    <col min="14357" max="14357" width="11.6640625" style="1" customWidth="1"/>
    <col min="14358" max="14592" width="9.109375" style="1"/>
    <col min="14593" max="14593" width="26.88671875" style="1" customWidth="1"/>
    <col min="14594" max="14594" width="10.44140625" style="1" customWidth="1"/>
    <col min="14595" max="14595" width="8.88671875" style="1" customWidth="1"/>
    <col min="14596" max="14598" width="9.109375" style="1" customWidth="1"/>
    <col min="14599" max="14599" width="8.44140625" style="1" customWidth="1"/>
    <col min="14600" max="14602" width="9.109375" style="1" customWidth="1"/>
    <col min="14603" max="14603" width="8.44140625" style="1" customWidth="1"/>
    <col min="14604" max="14606" width="9.109375" style="1" customWidth="1"/>
    <col min="14607" max="14607" width="0" style="1" hidden="1" customWidth="1"/>
    <col min="14608" max="14608" width="8.44140625" style="1" customWidth="1"/>
    <col min="14609" max="14611" width="9.109375" style="1" customWidth="1"/>
    <col min="14612" max="14612" width="8.5546875" style="1" customWidth="1"/>
    <col min="14613" max="14613" width="11.6640625" style="1" customWidth="1"/>
    <col min="14614" max="14848" width="9.109375" style="1"/>
    <col min="14849" max="14849" width="26.88671875" style="1" customWidth="1"/>
    <col min="14850" max="14850" width="10.44140625" style="1" customWidth="1"/>
    <col min="14851" max="14851" width="8.88671875" style="1" customWidth="1"/>
    <col min="14852" max="14854" width="9.109375" style="1" customWidth="1"/>
    <col min="14855" max="14855" width="8.44140625" style="1" customWidth="1"/>
    <col min="14856" max="14858" width="9.109375" style="1" customWidth="1"/>
    <col min="14859" max="14859" width="8.44140625" style="1" customWidth="1"/>
    <col min="14860" max="14862" width="9.109375" style="1" customWidth="1"/>
    <col min="14863" max="14863" width="0" style="1" hidden="1" customWidth="1"/>
    <col min="14864" max="14864" width="8.44140625" style="1" customWidth="1"/>
    <col min="14865" max="14867" width="9.109375" style="1" customWidth="1"/>
    <col min="14868" max="14868" width="8.5546875" style="1" customWidth="1"/>
    <col min="14869" max="14869" width="11.6640625" style="1" customWidth="1"/>
    <col min="14870" max="15104" width="9.109375" style="1"/>
    <col min="15105" max="15105" width="26.88671875" style="1" customWidth="1"/>
    <col min="15106" max="15106" width="10.44140625" style="1" customWidth="1"/>
    <col min="15107" max="15107" width="8.88671875" style="1" customWidth="1"/>
    <col min="15108" max="15110" width="9.109375" style="1" customWidth="1"/>
    <col min="15111" max="15111" width="8.44140625" style="1" customWidth="1"/>
    <col min="15112" max="15114" width="9.109375" style="1" customWidth="1"/>
    <col min="15115" max="15115" width="8.44140625" style="1" customWidth="1"/>
    <col min="15116" max="15118" width="9.109375" style="1" customWidth="1"/>
    <col min="15119" max="15119" width="0" style="1" hidden="1" customWidth="1"/>
    <col min="15120" max="15120" width="8.44140625" style="1" customWidth="1"/>
    <col min="15121" max="15123" width="9.109375" style="1" customWidth="1"/>
    <col min="15124" max="15124" width="8.5546875" style="1" customWidth="1"/>
    <col min="15125" max="15125" width="11.6640625" style="1" customWidth="1"/>
    <col min="15126" max="15360" width="9.109375" style="1"/>
    <col min="15361" max="15361" width="26.88671875" style="1" customWidth="1"/>
    <col min="15362" max="15362" width="10.44140625" style="1" customWidth="1"/>
    <col min="15363" max="15363" width="8.88671875" style="1" customWidth="1"/>
    <col min="15364" max="15366" width="9.109375" style="1" customWidth="1"/>
    <col min="15367" max="15367" width="8.44140625" style="1" customWidth="1"/>
    <col min="15368" max="15370" width="9.109375" style="1" customWidth="1"/>
    <col min="15371" max="15371" width="8.44140625" style="1" customWidth="1"/>
    <col min="15372" max="15374" width="9.109375" style="1" customWidth="1"/>
    <col min="15375" max="15375" width="0" style="1" hidden="1" customWidth="1"/>
    <col min="15376" max="15376" width="8.44140625" style="1" customWidth="1"/>
    <col min="15377" max="15379" width="9.109375" style="1" customWidth="1"/>
    <col min="15380" max="15380" width="8.5546875" style="1" customWidth="1"/>
    <col min="15381" max="15381" width="11.6640625" style="1" customWidth="1"/>
    <col min="15382" max="15616" width="9.109375" style="1"/>
    <col min="15617" max="15617" width="26.88671875" style="1" customWidth="1"/>
    <col min="15618" max="15618" width="10.44140625" style="1" customWidth="1"/>
    <col min="15619" max="15619" width="8.88671875" style="1" customWidth="1"/>
    <col min="15620" max="15622" width="9.109375" style="1" customWidth="1"/>
    <col min="15623" max="15623" width="8.44140625" style="1" customWidth="1"/>
    <col min="15624" max="15626" width="9.109375" style="1" customWidth="1"/>
    <col min="15627" max="15627" width="8.44140625" style="1" customWidth="1"/>
    <col min="15628" max="15630" width="9.109375" style="1" customWidth="1"/>
    <col min="15631" max="15631" width="0" style="1" hidden="1" customWidth="1"/>
    <col min="15632" max="15632" width="8.44140625" style="1" customWidth="1"/>
    <col min="15633" max="15635" width="9.109375" style="1" customWidth="1"/>
    <col min="15636" max="15636" width="8.5546875" style="1" customWidth="1"/>
    <col min="15637" max="15637" width="11.6640625" style="1" customWidth="1"/>
    <col min="15638" max="15872" width="9.109375" style="1"/>
    <col min="15873" max="15873" width="26.88671875" style="1" customWidth="1"/>
    <col min="15874" max="15874" width="10.44140625" style="1" customWidth="1"/>
    <col min="15875" max="15875" width="8.88671875" style="1" customWidth="1"/>
    <col min="15876" max="15878" width="9.109375" style="1" customWidth="1"/>
    <col min="15879" max="15879" width="8.44140625" style="1" customWidth="1"/>
    <col min="15880" max="15882" width="9.109375" style="1" customWidth="1"/>
    <col min="15883" max="15883" width="8.44140625" style="1" customWidth="1"/>
    <col min="15884" max="15886" width="9.109375" style="1" customWidth="1"/>
    <col min="15887" max="15887" width="0" style="1" hidden="1" customWidth="1"/>
    <col min="15888" max="15888" width="8.44140625" style="1" customWidth="1"/>
    <col min="15889" max="15891" width="9.109375" style="1" customWidth="1"/>
    <col min="15892" max="15892" width="8.5546875" style="1" customWidth="1"/>
    <col min="15893" max="15893" width="11.6640625" style="1" customWidth="1"/>
    <col min="15894" max="16128" width="9.109375" style="1"/>
    <col min="16129" max="16129" width="26.88671875" style="1" customWidth="1"/>
    <col min="16130" max="16130" width="10.44140625" style="1" customWidth="1"/>
    <col min="16131" max="16131" width="8.88671875" style="1" customWidth="1"/>
    <col min="16132" max="16134" width="9.109375" style="1" customWidth="1"/>
    <col min="16135" max="16135" width="8.44140625" style="1" customWidth="1"/>
    <col min="16136" max="16138" width="9.109375" style="1" customWidth="1"/>
    <col min="16139" max="16139" width="8.44140625" style="1" customWidth="1"/>
    <col min="16140" max="16142" width="9.109375" style="1" customWidth="1"/>
    <col min="16143" max="16143" width="0" style="1" hidden="1" customWidth="1"/>
    <col min="16144" max="16144" width="8.44140625" style="1" customWidth="1"/>
    <col min="16145" max="16147" width="9.109375" style="1" customWidth="1"/>
    <col min="16148" max="16148" width="8.5546875" style="1" customWidth="1"/>
    <col min="16149" max="16149" width="11.6640625" style="1" customWidth="1"/>
    <col min="16150" max="16384" width="9.109375" style="1"/>
  </cols>
  <sheetData>
    <row r="1" spans="1:21">
      <c r="P1" s="43" t="s">
        <v>0</v>
      </c>
      <c r="Q1" s="43"/>
      <c r="R1" s="43"/>
      <c r="S1" s="43"/>
      <c r="T1" s="43"/>
    </row>
    <row r="2" spans="1:21">
      <c r="P2" s="44" t="s">
        <v>1</v>
      </c>
      <c r="Q2" s="44"/>
      <c r="R2" s="44"/>
      <c r="S2" s="44"/>
      <c r="T2" s="44"/>
    </row>
    <row r="3" spans="1:21">
      <c r="P3" s="2"/>
      <c r="Q3" s="3"/>
      <c r="R3" s="3"/>
      <c r="S3" s="3"/>
      <c r="T3" s="3"/>
    </row>
    <row r="4" spans="1:21">
      <c r="A4" s="45" t="s">
        <v>2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"/>
    </row>
    <row r="5" spans="1:21">
      <c r="A5" s="45" t="s">
        <v>57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"/>
    </row>
    <row r="6" spans="1:2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4"/>
    </row>
    <row r="7" spans="1:21">
      <c r="A7" s="46" t="s">
        <v>3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"/>
    </row>
    <row r="8" spans="1:21">
      <c r="A8" s="41" t="s">
        <v>4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"/>
    </row>
    <row r="9" spans="1:21">
      <c r="A9" s="4"/>
      <c r="B9" s="4"/>
      <c r="C9" s="6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>
      <c r="A10" s="42" t="s">
        <v>5</v>
      </c>
      <c r="B10" s="42" t="s">
        <v>6</v>
      </c>
      <c r="C10" s="42" t="s">
        <v>7</v>
      </c>
      <c r="D10" s="42" t="s">
        <v>8</v>
      </c>
      <c r="E10" s="42"/>
      <c r="F10" s="42"/>
      <c r="G10" s="42" t="s">
        <v>9</v>
      </c>
      <c r="H10" s="42" t="s">
        <v>10</v>
      </c>
      <c r="I10" s="42"/>
      <c r="J10" s="42"/>
      <c r="K10" s="42" t="s">
        <v>11</v>
      </c>
      <c r="L10" s="42" t="s">
        <v>12</v>
      </c>
      <c r="M10" s="42"/>
      <c r="N10" s="42"/>
      <c r="O10" s="26"/>
      <c r="P10" s="42" t="s">
        <v>13</v>
      </c>
      <c r="Q10" s="42" t="s">
        <v>14</v>
      </c>
      <c r="R10" s="42"/>
      <c r="S10" s="42"/>
      <c r="T10" s="42" t="s">
        <v>15</v>
      </c>
      <c r="U10" s="4"/>
    </row>
    <row r="11" spans="1:21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26"/>
      <c r="P11" s="42"/>
      <c r="Q11" s="42"/>
      <c r="R11" s="42"/>
      <c r="S11" s="42"/>
      <c r="T11" s="42"/>
      <c r="U11" s="4"/>
    </row>
    <row r="12" spans="1:21">
      <c r="A12" s="42"/>
      <c r="B12" s="42"/>
      <c r="C12" s="42"/>
      <c r="D12" s="8" t="s">
        <v>16</v>
      </c>
      <c r="E12" s="8" t="s">
        <v>17</v>
      </c>
      <c r="F12" s="8" t="s">
        <v>18</v>
      </c>
      <c r="G12" s="42"/>
      <c r="H12" s="8" t="s">
        <v>19</v>
      </c>
      <c r="I12" s="8" t="s">
        <v>20</v>
      </c>
      <c r="J12" s="8" t="s">
        <v>21</v>
      </c>
      <c r="K12" s="42"/>
      <c r="L12" s="8" t="s">
        <v>22</v>
      </c>
      <c r="M12" s="8" t="s">
        <v>23</v>
      </c>
      <c r="N12" s="8" t="s">
        <v>24</v>
      </c>
      <c r="O12" s="8"/>
      <c r="P12" s="42"/>
      <c r="Q12" s="8" t="s">
        <v>25</v>
      </c>
      <c r="R12" s="8" t="s">
        <v>26</v>
      </c>
      <c r="S12" s="8" t="s">
        <v>27</v>
      </c>
      <c r="T12" s="42"/>
      <c r="U12" s="4"/>
    </row>
    <row r="13" spans="1:21">
      <c r="A13" s="9" t="s">
        <v>28</v>
      </c>
      <c r="B13" s="9">
        <v>2</v>
      </c>
      <c r="C13" s="9">
        <v>3</v>
      </c>
      <c r="D13" s="9">
        <v>4</v>
      </c>
      <c r="E13" s="9">
        <v>5</v>
      </c>
      <c r="F13" s="9">
        <v>6</v>
      </c>
      <c r="G13" s="9">
        <v>7</v>
      </c>
      <c r="H13" s="9">
        <v>8</v>
      </c>
      <c r="I13" s="9">
        <v>9</v>
      </c>
      <c r="J13" s="9">
        <v>10</v>
      </c>
      <c r="K13" s="9">
        <v>11</v>
      </c>
      <c r="L13" s="9">
        <v>12</v>
      </c>
      <c r="M13" s="9">
        <v>13</v>
      </c>
      <c r="N13" s="9">
        <v>14</v>
      </c>
      <c r="O13" s="9"/>
      <c r="P13" s="9">
        <v>15</v>
      </c>
      <c r="Q13" s="10">
        <v>16</v>
      </c>
      <c r="R13" s="9">
        <v>17</v>
      </c>
      <c r="S13" s="9">
        <v>18</v>
      </c>
      <c r="T13" s="9">
        <v>19</v>
      </c>
      <c r="U13" s="4"/>
    </row>
    <row r="14" spans="1:21" ht="26.4">
      <c r="A14" s="11" t="s">
        <v>29</v>
      </c>
      <c r="B14" s="12"/>
      <c r="C14" s="12">
        <f>C16+C17</f>
        <v>0</v>
      </c>
      <c r="D14" s="13">
        <f>D16+D17</f>
        <v>0</v>
      </c>
      <c r="E14" s="13">
        <f t="shared" ref="E14:T14" si="0">E16+E17</f>
        <v>0</v>
      </c>
      <c r="F14" s="13">
        <f t="shared" si="0"/>
        <v>0</v>
      </c>
      <c r="G14" s="13">
        <f t="shared" si="0"/>
        <v>0</v>
      </c>
      <c r="H14" s="13">
        <f t="shared" si="0"/>
        <v>0</v>
      </c>
      <c r="I14" s="13">
        <f t="shared" si="0"/>
        <v>0</v>
      </c>
      <c r="J14" s="13">
        <f t="shared" si="0"/>
        <v>0</v>
      </c>
      <c r="K14" s="13">
        <f t="shared" si="0"/>
        <v>0</v>
      </c>
      <c r="L14" s="13">
        <f t="shared" si="0"/>
        <v>0</v>
      </c>
      <c r="M14" s="13">
        <f t="shared" si="0"/>
        <v>0</v>
      </c>
      <c r="N14" s="13">
        <f t="shared" si="0"/>
        <v>0</v>
      </c>
      <c r="O14" s="13">
        <f t="shared" si="0"/>
        <v>0</v>
      </c>
      <c r="P14" s="13">
        <f t="shared" si="0"/>
        <v>0</v>
      </c>
      <c r="Q14" s="13">
        <f t="shared" si="0"/>
        <v>0</v>
      </c>
      <c r="R14" s="13">
        <f t="shared" si="0"/>
        <v>0</v>
      </c>
      <c r="S14" s="13">
        <f t="shared" si="0"/>
        <v>0</v>
      </c>
      <c r="T14" s="13">
        <f t="shared" si="0"/>
        <v>0</v>
      </c>
      <c r="U14" s="4"/>
    </row>
    <row r="15" spans="1:21">
      <c r="A15" s="15" t="s">
        <v>30</v>
      </c>
      <c r="B15" s="12"/>
      <c r="C15" s="13"/>
      <c r="D15" s="13"/>
      <c r="E15" s="14"/>
      <c r="F15" s="12"/>
      <c r="G15" s="13"/>
      <c r="H15" s="14"/>
      <c r="I15" s="12"/>
      <c r="J15" s="12"/>
      <c r="K15" s="12"/>
      <c r="L15" s="12"/>
      <c r="M15" s="12"/>
      <c r="N15" s="12"/>
      <c r="O15" s="12"/>
      <c r="P15" s="12"/>
      <c r="Q15" s="12"/>
      <c r="R15" s="14"/>
      <c r="S15" s="12"/>
      <c r="T15" s="12"/>
      <c r="U15" s="4"/>
    </row>
    <row r="16" spans="1:21">
      <c r="A16" s="15" t="s">
        <v>31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4"/>
    </row>
    <row r="17" spans="1:21">
      <c r="A17" s="15" t="s">
        <v>32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4"/>
    </row>
    <row r="18" spans="1:21" ht="39.6">
      <c r="A18" s="11" t="s">
        <v>33</v>
      </c>
      <c r="B18" s="12">
        <f>B20+B21+B22</f>
        <v>286804</v>
      </c>
      <c r="C18" s="12">
        <f>G18+K18+P18+T18</f>
        <v>289490.20799999998</v>
      </c>
      <c r="D18" s="12">
        <f>D20+D21</f>
        <v>23900</v>
      </c>
      <c r="E18" s="12">
        <f>E20+E21</f>
        <v>29875</v>
      </c>
      <c r="F18" s="12">
        <f>F20+F21</f>
        <v>23900</v>
      </c>
      <c r="G18" s="13">
        <f>D18+E18+F18</f>
        <v>77675</v>
      </c>
      <c r="H18" s="12">
        <f>H20+H21</f>
        <v>41825</v>
      </c>
      <c r="I18" s="12">
        <f>I20+I21</f>
        <v>5975</v>
      </c>
      <c r="J18" s="12">
        <f>J20+J21</f>
        <v>24120.207999999999</v>
      </c>
      <c r="K18" s="12">
        <f t="shared" ref="K18:K27" si="1">H18+I18+J18</f>
        <v>71920.207999999999</v>
      </c>
      <c r="L18" s="12">
        <f>L20+L21</f>
        <v>23900</v>
      </c>
      <c r="M18" s="12">
        <f>M20+M21</f>
        <v>24813</v>
      </c>
      <c r="N18" s="12">
        <f>N20+N21</f>
        <v>23900</v>
      </c>
      <c r="O18" s="12"/>
      <c r="P18" s="12">
        <f t="shared" ref="P18:P27" si="2">L18+M18+N18</f>
        <v>72613</v>
      </c>
      <c r="Q18" s="12">
        <f>Q20+Q21</f>
        <v>23236.5</v>
      </c>
      <c r="R18" s="12">
        <f>R20+R21</f>
        <v>21909.5</v>
      </c>
      <c r="S18" s="12">
        <f>S20+S21</f>
        <v>22136</v>
      </c>
      <c r="T18" s="12">
        <f t="shared" ref="T18:T27" si="3">Q18+R18+S18</f>
        <v>67282</v>
      </c>
      <c r="U18" s="40">
        <f>G18+K18+P18</f>
        <v>222208.20799999998</v>
      </c>
    </row>
    <row r="19" spans="1:21">
      <c r="A19" s="15" t="s">
        <v>30</v>
      </c>
      <c r="B19" s="12"/>
      <c r="C19" s="12"/>
      <c r="D19" s="17"/>
      <c r="E19" s="17"/>
      <c r="F19" s="17"/>
      <c r="G19" s="13"/>
      <c r="H19" s="16"/>
      <c r="I19" s="16"/>
      <c r="J19" s="16"/>
      <c r="K19" s="12"/>
      <c r="L19" s="16"/>
      <c r="M19" s="16"/>
      <c r="N19" s="16"/>
      <c r="O19" s="16"/>
      <c r="P19" s="12"/>
      <c r="Q19" s="16"/>
      <c r="R19" s="16"/>
      <c r="S19" s="16"/>
      <c r="T19" s="12"/>
      <c r="U19" s="40">
        <f t="shared" ref="U19:U31" si="4">G19+K19+P19</f>
        <v>0</v>
      </c>
    </row>
    <row r="20" spans="1:21" ht="26.4">
      <c r="A20" s="18" t="s">
        <v>34</v>
      </c>
      <c r="B20" s="17">
        <v>286804</v>
      </c>
      <c r="C20" s="12">
        <f t="shared" ref="C20:C27" si="5">G20+K20+P20+T20</f>
        <v>289364.29800000001</v>
      </c>
      <c r="D20" s="17">
        <v>23900</v>
      </c>
      <c r="E20" s="17">
        <v>29875</v>
      </c>
      <c r="F20" s="17">
        <v>23900</v>
      </c>
      <c r="G20" s="13">
        <f>D20+E20+F20</f>
        <v>77675</v>
      </c>
      <c r="H20" s="17">
        <v>41825</v>
      </c>
      <c r="I20" s="17">
        <v>5975</v>
      </c>
      <c r="J20" s="17">
        <f>24120.208-125.91</f>
        <v>23994.297999999999</v>
      </c>
      <c r="K20" s="12">
        <f t="shared" si="1"/>
        <v>71794.297999999995</v>
      </c>
      <c r="L20" s="17">
        <v>23900</v>
      </c>
      <c r="M20" s="17">
        <v>24813</v>
      </c>
      <c r="N20" s="17">
        <v>23900</v>
      </c>
      <c r="O20" s="19"/>
      <c r="P20" s="12">
        <f>L20+M20+N20</f>
        <v>72613</v>
      </c>
      <c r="Q20" s="17">
        <v>23236.5</v>
      </c>
      <c r="R20" s="17">
        <f>23236.5-1327</f>
        <v>21909.5</v>
      </c>
      <c r="S20" s="17">
        <f>23237-1327-663.5+889.5</f>
        <v>22136</v>
      </c>
      <c r="T20" s="12">
        <f>Q20+R20+S20</f>
        <v>67282</v>
      </c>
      <c r="U20" s="40">
        <f t="shared" si="4"/>
        <v>222082.29800000001</v>
      </c>
    </row>
    <row r="21" spans="1:21" ht="26.4">
      <c r="A21" s="18" t="s">
        <v>35</v>
      </c>
      <c r="B21" s="17">
        <v>0</v>
      </c>
      <c r="C21" s="12">
        <f t="shared" si="5"/>
        <v>125.91</v>
      </c>
      <c r="D21" s="17"/>
      <c r="E21" s="17"/>
      <c r="F21" s="17"/>
      <c r="G21" s="13">
        <f t="shared" ref="G21:G27" si="6">D21+E21+F21</f>
        <v>0</v>
      </c>
      <c r="H21" s="17"/>
      <c r="I21" s="17"/>
      <c r="J21" s="17">
        <v>125.91</v>
      </c>
      <c r="K21" s="12">
        <f t="shared" si="1"/>
        <v>125.91</v>
      </c>
      <c r="L21" s="17"/>
      <c r="M21" s="17"/>
      <c r="N21" s="17"/>
      <c r="O21" s="19"/>
      <c r="P21" s="12">
        <f t="shared" si="2"/>
        <v>0</v>
      </c>
      <c r="Q21" s="17"/>
      <c r="R21" s="17"/>
      <c r="S21" s="17"/>
      <c r="T21" s="12">
        <f t="shared" si="3"/>
        <v>0</v>
      </c>
      <c r="U21" s="40">
        <f t="shared" si="4"/>
        <v>125.91</v>
      </c>
    </row>
    <row r="22" spans="1:21" ht="39.6">
      <c r="A22" s="20" t="s">
        <v>36</v>
      </c>
      <c r="B22" s="17">
        <v>0</v>
      </c>
      <c r="C22" s="12">
        <f t="shared" si="5"/>
        <v>0</v>
      </c>
      <c r="D22" s="21">
        <v>0</v>
      </c>
      <c r="E22" s="21">
        <v>0</v>
      </c>
      <c r="F22" s="21">
        <v>0</v>
      </c>
      <c r="G22" s="13">
        <f t="shared" si="6"/>
        <v>0</v>
      </c>
      <c r="H22" s="17">
        <v>0</v>
      </c>
      <c r="I22" s="17">
        <v>0</v>
      </c>
      <c r="J22" s="17">
        <v>0</v>
      </c>
      <c r="K22" s="12">
        <f t="shared" si="1"/>
        <v>0</v>
      </c>
      <c r="L22" s="17">
        <v>0</v>
      </c>
      <c r="M22" s="17">
        <v>0</v>
      </c>
      <c r="N22" s="17">
        <v>0</v>
      </c>
      <c r="O22" s="19"/>
      <c r="P22" s="12">
        <f t="shared" si="2"/>
        <v>0</v>
      </c>
      <c r="Q22" s="17">
        <v>0</v>
      </c>
      <c r="R22" s="17">
        <v>0</v>
      </c>
      <c r="S22" s="17">
        <v>0</v>
      </c>
      <c r="T22" s="12">
        <f t="shared" si="3"/>
        <v>0</v>
      </c>
      <c r="U22" s="40">
        <f t="shared" si="4"/>
        <v>0</v>
      </c>
    </row>
    <row r="23" spans="1:21" ht="26.4">
      <c r="A23" s="22" t="s">
        <v>37</v>
      </c>
      <c r="B23" s="13">
        <f>B25+B26+B27</f>
        <v>18284.099999999999</v>
      </c>
      <c r="C23" s="12">
        <f t="shared" si="5"/>
        <v>14054.534809999999</v>
      </c>
      <c r="D23" s="13">
        <f>D25+D26+D27</f>
        <v>83.8</v>
      </c>
      <c r="E23" s="13">
        <f>E25+E26+E27</f>
        <v>645.21</v>
      </c>
      <c r="F23" s="13">
        <f>F25+F26+F27</f>
        <v>789.70916999999997</v>
      </c>
      <c r="G23" s="13">
        <f t="shared" si="6"/>
        <v>1518.7191699999998</v>
      </c>
      <c r="H23" s="13">
        <f>H25+H26+H27</f>
        <v>479.24311999999998</v>
      </c>
      <c r="I23" s="13">
        <f>I25+I26+I27</f>
        <v>191.71805000000001</v>
      </c>
      <c r="J23" s="13">
        <f>J25+J26+J27</f>
        <v>847.04452000000003</v>
      </c>
      <c r="K23" s="12">
        <f t="shared" si="1"/>
        <v>1518.00569</v>
      </c>
      <c r="L23" s="13">
        <f>L25+L26+L27</f>
        <v>299.86074000000002</v>
      </c>
      <c r="M23" s="13">
        <f>M25+M26+M27</f>
        <v>561.72766000000001</v>
      </c>
      <c r="N23" s="13">
        <f>N25+N26+N27</f>
        <v>785.63770999999997</v>
      </c>
      <c r="O23" s="23"/>
      <c r="P23" s="12">
        <f t="shared" si="2"/>
        <v>1647.2261100000001</v>
      </c>
      <c r="Q23" s="13">
        <f>Q25+Q26+Q27</f>
        <v>1487.31384</v>
      </c>
      <c r="R23" s="13">
        <f>R25+R26+R27</f>
        <v>3892.7</v>
      </c>
      <c r="S23" s="13">
        <f>S25+S26+S27</f>
        <v>3990.5699999999997</v>
      </c>
      <c r="T23" s="12">
        <f t="shared" si="3"/>
        <v>9370.5838399999993</v>
      </c>
      <c r="U23" s="40">
        <f t="shared" si="4"/>
        <v>4683.9509699999999</v>
      </c>
    </row>
    <row r="24" spans="1:21">
      <c r="A24" s="15" t="s">
        <v>30</v>
      </c>
      <c r="B24" s="17"/>
      <c r="C24" s="12"/>
      <c r="D24" s="17"/>
      <c r="E24" s="17"/>
      <c r="F24" s="17"/>
      <c r="G24" s="13"/>
      <c r="H24" s="17"/>
      <c r="I24" s="17"/>
      <c r="J24" s="17"/>
      <c r="K24" s="12"/>
      <c r="L24" s="17"/>
      <c r="M24" s="24"/>
      <c r="N24" s="24"/>
      <c r="O24" s="19"/>
      <c r="P24" s="12"/>
      <c r="Q24" s="17"/>
      <c r="R24" s="17"/>
      <c r="S24" s="17"/>
      <c r="T24" s="12"/>
      <c r="U24" s="40">
        <f t="shared" si="4"/>
        <v>0</v>
      </c>
    </row>
    <row r="25" spans="1:21" ht="26.4">
      <c r="A25" s="15" t="s">
        <v>38</v>
      </c>
      <c r="B25" s="17">
        <v>18284.099999999999</v>
      </c>
      <c r="C25" s="12">
        <f t="shared" si="5"/>
        <v>14054.534809999999</v>
      </c>
      <c r="D25" s="17">
        <v>83.8</v>
      </c>
      <c r="E25" s="17">
        <v>645.21</v>
      </c>
      <c r="F25" s="17">
        <v>789.70916999999997</v>
      </c>
      <c r="G25" s="13">
        <f t="shared" si="6"/>
        <v>1518.7191699999998</v>
      </c>
      <c r="H25" s="17">
        <v>479.24311999999998</v>
      </c>
      <c r="I25" s="17">
        <v>191.71805000000001</v>
      </c>
      <c r="J25" s="17">
        <v>847.04452000000003</v>
      </c>
      <c r="K25" s="12">
        <f t="shared" si="1"/>
        <v>1518.00569</v>
      </c>
      <c r="L25" s="17">
        <v>299.86074000000002</v>
      </c>
      <c r="M25" s="17">
        <v>561.72766000000001</v>
      </c>
      <c r="N25" s="17">
        <v>785.63770999999997</v>
      </c>
      <c r="O25" s="17">
        <v>35185.5</v>
      </c>
      <c r="P25" s="12">
        <f>L25+M25+N25</f>
        <v>1647.2261100000001</v>
      </c>
      <c r="Q25" s="17">
        <f>1099+388.31384</f>
        <v>1487.31384</v>
      </c>
      <c r="R25" s="17">
        <f>1099+2793.7</f>
        <v>3892.7</v>
      </c>
      <c r="S25" s="17">
        <f>5799.47-1088.4-680.7-50+10.2</f>
        <v>3990.5699999999997</v>
      </c>
      <c r="T25" s="12">
        <f t="shared" si="3"/>
        <v>9370.5838399999993</v>
      </c>
      <c r="U25" s="40">
        <f>G25+K25+P25</f>
        <v>4683.9509699999999</v>
      </c>
    </row>
    <row r="26" spans="1:21" ht="26.4">
      <c r="A26" s="15" t="s">
        <v>39</v>
      </c>
      <c r="B26" s="17">
        <v>0</v>
      </c>
      <c r="C26" s="12">
        <f t="shared" si="5"/>
        <v>0</v>
      </c>
      <c r="D26" s="17"/>
      <c r="E26" s="17"/>
      <c r="F26" s="17"/>
      <c r="G26" s="13">
        <f t="shared" si="6"/>
        <v>0</v>
      </c>
      <c r="H26" s="17"/>
      <c r="I26" s="17"/>
      <c r="J26" s="17"/>
      <c r="K26" s="12">
        <f t="shared" si="1"/>
        <v>0</v>
      </c>
      <c r="L26" s="17"/>
      <c r="M26" s="17"/>
      <c r="N26" s="17"/>
      <c r="O26" s="17">
        <v>17230.8</v>
      </c>
      <c r="P26" s="12">
        <f t="shared" si="2"/>
        <v>0</v>
      </c>
      <c r="Q26" s="17"/>
      <c r="R26" s="17"/>
      <c r="S26" s="17"/>
      <c r="T26" s="12">
        <f t="shared" si="3"/>
        <v>0</v>
      </c>
      <c r="U26" s="40">
        <f t="shared" si="4"/>
        <v>0</v>
      </c>
    </row>
    <row r="27" spans="1:21" ht="39.6">
      <c r="A27" s="15" t="s">
        <v>40</v>
      </c>
      <c r="B27" s="17">
        <v>0</v>
      </c>
      <c r="C27" s="12">
        <f t="shared" si="5"/>
        <v>0</v>
      </c>
      <c r="D27" s="17">
        <v>0</v>
      </c>
      <c r="E27" s="17">
        <v>0</v>
      </c>
      <c r="F27" s="17">
        <v>0</v>
      </c>
      <c r="G27" s="13">
        <f t="shared" si="6"/>
        <v>0</v>
      </c>
      <c r="H27" s="17">
        <v>0</v>
      </c>
      <c r="I27" s="17">
        <v>0</v>
      </c>
      <c r="J27" s="17">
        <v>0</v>
      </c>
      <c r="K27" s="12">
        <f t="shared" si="1"/>
        <v>0</v>
      </c>
      <c r="L27" s="17">
        <v>0</v>
      </c>
      <c r="M27" s="24">
        <v>0</v>
      </c>
      <c r="N27" s="24">
        <v>0</v>
      </c>
      <c r="O27" s="19"/>
      <c r="P27" s="12">
        <f t="shared" si="2"/>
        <v>0</v>
      </c>
      <c r="Q27" s="17">
        <v>0</v>
      </c>
      <c r="R27" s="17">
        <v>0</v>
      </c>
      <c r="S27" s="17">
        <v>0</v>
      </c>
      <c r="T27" s="12">
        <f t="shared" si="3"/>
        <v>0</v>
      </c>
      <c r="U27" s="40">
        <f t="shared" si="4"/>
        <v>0</v>
      </c>
    </row>
    <row r="28" spans="1:21" ht="26.4">
      <c r="A28" s="11" t="s">
        <v>41</v>
      </c>
      <c r="B28" s="13">
        <f>B18-B23</f>
        <v>268519.90000000002</v>
      </c>
      <c r="C28" s="12">
        <f>C18-C23</f>
        <v>275435.67319</v>
      </c>
      <c r="D28" s="16">
        <f>D18-D23</f>
        <v>23816.2</v>
      </c>
      <c r="E28" s="16">
        <f t="shared" ref="E28:T28" si="7">E18-E23</f>
        <v>29229.79</v>
      </c>
      <c r="F28" s="16">
        <f t="shared" si="7"/>
        <v>23110.290830000002</v>
      </c>
      <c r="G28" s="12">
        <f t="shared" si="7"/>
        <v>76156.280830000003</v>
      </c>
      <c r="H28" s="16">
        <f t="shared" si="7"/>
        <v>41345.756880000001</v>
      </c>
      <c r="I28" s="16">
        <f t="shared" si="7"/>
        <v>5783.2819499999996</v>
      </c>
      <c r="J28" s="16">
        <f t="shared" si="7"/>
        <v>23273.163479999999</v>
      </c>
      <c r="K28" s="12">
        <f t="shared" si="7"/>
        <v>70402.202309999993</v>
      </c>
      <c r="L28" s="16">
        <f t="shared" si="7"/>
        <v>23600.13926</v>
      </c>
      <c r="M28" s="16">
        <f t="shared" si="7"/>
        <v>24251.27234</v>
      </c>
      <c r="N28" s="16">
        <f t="shared" si="7"/>
        <v>23114.362290000001</v>
      </c>
      <c r="O28" s="12">
        <f t="shared" si="7"/>
        <v>0</v>
      </c>
      <c r="P28" s="12">
        <f t="shared" si="7"/>
        <v>70965.773889999997</v>
      </c>
      <c r="Q28" s="16">
        <f t="shared" si="7"/>
        <v>21749.186160000001</v>
      </c>
      <c r="R28" s="16">
        <f t="shared" si="7"/>
        <v>18016.8</v>
      </c>
      <c r="S28" s="16">
        <f t="shared" si="7"/>
        <v>18145.43</v>
      </c>
      <c r="T28" s="12">
        <f t="shared" si="7"/>
        <v>57911.416160000001</v>
      </c>
      <c r="U28" s="40">
        <f t="shared" si="4"/>
        <v>217524.25702999998</v>
      </c>
    </row>
    <row r="29" spans="1:21" ht="26.4">
      <c r="A29" s="11" t="s">
        <v>42</v>
      </c>
      <c r="B29" s="12"/>
      <c r="C29" s="12"/>
      <c r="D29" s="13">
        <f>D31+D32</f>
        <v>23816.2</v>
      </c>
      <c r="E29" s="13">
        <f t="shared" ref="E29:T29" si="8">E31+E32</f>
        <v>29229.79</v>
      </c>
      <c r="F29" s="13">
        <f t="shared" si="8"/>
        <v>23110.290830000002</v>
      </c>
      <c r="G29" s="13">
        <f t="shared" si="8"/>
        <v>76156.280830000003</v>
      </c>
      <c r="H29" s="13">
        <f t="shared" si="8"/>
        <v>41345.756880000001</v>
      </c>
      <c r="I29" s="13">
        <f t="shared" si="8"/>
        <v>5783.2819499999996</v>
      </c>
      <c r="J29" s="13">
        <f t="shared" si="8"/>
        <v>23273.163479999999</v>
      </c>
      <c r="K29" s="13">
        <f t="shared" si="8"/>
        <v>70402.202309999993</v>
      </c>
      <c r="L29" s="13">
        <f t="shared" si="8"/>
        <v>23600.13926</v>
      </c>
      <c r="M29" s="13">
        <f t="shared" si="8"/>
        <v>24251.27234</v>
      </c>
      <c r="N29" s="13">
        <f t="shared" si="8"/>
        <v>23114.362290000001</v>
      </c>
      <c r="O29" s="13">
        <f t="shared" si="8"/>
        <v>-52416.3</v>
      </c>
      <c r="P29" s="13">
        <f t="shared" si="8"/>
        <v>70965.773889999997</v>
      </c>
      <c r="Q29" s="13">
        <f t="shared" si="8"/>
        <v>21749.186160000001</v>
      </c>
      <c r="R29" s="13">
        <f t="shared" si="8"/>
        <v>18016.8</v>
      </c>
      <c r="S29" s="13">
        <f t="shared" si="8"/>
        <v>18145.43</v>
      </c>
      <c r="T29" s="13">
        <f t="shared" si="8"/>
        <v>57911.416160000001</v>
      </c>
      <c r="U29" s="40">
        <f t="shared" si="4"/>
        <v>217524.25702999998</v>
      </c>
    </row>
    <row r="30" spans="1:21">
      <c r="A30" s="15" t="s">
        <v>30</v>
      </c>
      <c r="B30" s="12"/>
      <c r="C30" s="12"/>
      <c r="D30" s="13"/>
      <c r="E30" s="14"/>
      <c r="F30" s="12"/>
      <c r="G30" s="13"/>
      <c r="H30" s="14"/>
      <c r="I30" s="12"/>
      <c r="J30" s="12"/>
      <c r="K30" s="12"/>
      <c r="L30" s="12"/>
      <c r="M30" s="12"/>
      <c r="N30" s="12"/>
      <c r="O30" s="12"/>
      <c r="P30" s="12"/>
      <c r="Q30" s="12"/>
      <c r="R30" s="14"/>
      <c r="S30" s="12"/>
      <c r="T30" s="12"/>
      <c r="U30" s="40">
        <f t="shared" si="4"/>
        <v>0</v>
      </c>
    </row>
    <row r="31" spans="1:21">
      <c r="A31" s="15" t="s">
        <v>31</v>
      </c>
      <c r="B31" s="12"/>
      <c r="C31" s="12"/>
      <c r="D31" s="13">
        <f>D16+D20-D25</f>
        <v>23816.2</v>
      </c>
      <c r="E31" s="13">
        <f t="shared" ref="E31:T32" si="9">E16+E20-E25</f>
        <v>29229.79</v>
      </c>
      <c r="F31" s="13">
        <f t="shared" si="9"/>
        <v>23110.290830000002</v>
      </c>
      <c r="G31" s="13">
        <f t="shared" si="9"/>
        <v>76156.280830000003</v>
      </c>
      <c r="H31" s="13">
        <f t="shared" si="9"/>
        <v>41345.756880000001</v>
      </c>
      <c r="I31" s="13">
        <f t="shared" si="9"/>
        <v>5783.2819499999996</v>
      </c>
      <c r="J31" s="13">
        <f t="shared" si="9"/>
        <v>23147.253479999999</v>
      </c>
      <c r="K31" s="13">
        <f t="shared" si="9"/>
        <v>70276.29230999999</v>
      </c>
      <c r="L31" s="13">
        <f t="shared" si="9"/>
        <v>23600.13926</v>
      </c>
      <c r="M31" s="13">
        <f t="shared" si="9"/>
        <v>24251.27234</v>
      </c>
      <c r="N31" s="13">
        <f t="shared" si="9"/>
        <v>23114.362290000001</v>
      </c>
      <c r="O31" s="13">
        <f t="shared" si="9"/>
        <v>-35185.5</v>
      </c>
      <c r="P31" s="13">
        <f t="shared" si="9"/>
        <v>70965.773889999997</v>
      </c>
      <c r="Q31" s="13">
        <f t="shared" si="9"/>
        <v>21749.186160000001</v>
      </c>
      <c r="R31" s="13">
        <f t="shared" si="9"/>
        <v>18016.8</v>
      </c>
      <c r="S31" s="13">
        <f t="shared" si="9"/>
        <v>18145.43</v>
      </c>
      <c r="T31" s="13">
        <f t="shared" si="9"/>
        <v>57911.416160000001</v>
      </c>
      <c r="U31" s="40">
        <f t="shared" si="4"/>
        <v>217398.34703</v>
      </c>
    </row>
    <row r="32" spans="1:21">
      <c r="A32" s="15" t="s">
        <v>32</v>
      </c>
      <c r="B32" s="12"/>
      <c r="C32" s="12"/>
      <c r="D32" s="17">
        <f>D17+D21-D26</f>
        <v>0</v>
      </c>
      <c r="E32" s="17">
        <f t="shared" si="9"/>
        <v>0</v>
      </c>
      <c r="F32" s="17">
        <f t="shared" si="9"/>
        <v>0</v>
      </c>
      <c r="G32" s="17">
        <f t="shared" si="9"/>
        <v>0</v>
      </c>
      <c r="H32" s="17">
        <f t="shared" si="9"/>
        <v>0</v>
      </c>
      <c r="I32" s="17">
        <f t="shared" si="9"/>
        <v>0</v>
      </c>
      <c r="J32" s="17">
        <f t="shared" si="9"/>
        <v>125.91</v>
      </c>
      <c r="K32" s="17">
        <f t="shared" si="9"/>
        <v>125.91</v>
      </c>
      <c r="L32" s="17">
        <f t="shared" si="9"/>
        <v>0</v>
      </c>
      <c r="M32" s="17">
        <f t="shared" si="9"/>
        <v>0</v>
      </c>
      <c r="N32" s="17">
        <f t="shared" si="9"/>
        <v>0</v>
      </c>
      <c r="O32" s="17">
        <f t="shared" si="9"/>
        <v>-17230.8</v>
      </c>
      <c r="P32" s="17">
        <f t="shared" si="9"/>
        <v>0</v>
      </c>
      <c r="Q32" s="17">
        <f t="shared" si="9"/>
        <v>0</v>
      </c>
      <c r="R32" s="17">
        <f t="shared" si="9"/>
        <v>0</v>
      </c>
      <c r="S32" s="17">
        <f t="shared" si="9"/>
        <v>0</v>
      </c>
      <c r="T32" s="17">
        <f t="shared" si="9"/>
        <v>0</v>
      </c>
      <c r="U32" s="4"/>
    </row>
    <row r="33" spans="1:19">
      <c r="B33" s="25">
        <f>B18-C18</f>
        <v>-2686.2079999999842</v>
      </c>
      <c r="D33" s="25"/>
    </row>
    <row r="34" spans="1:19">
      <c r="A34" s="1" t="s">
        <v>43</v>
      </c>
      <c r="D34" s="25">
        <f>D21-D26</f>
        <v>0</v>
      </c>
      <c r="E34" s="25">
        <f>E21-E26</f>
        <v>0</v>
      </c>
      <c r="F34" s="25">
        <f>F21-F26</f>
        <v>0</v>
      </c>
      <c r="H34" s="25">
        <f>H21-H26</f>
        <v>0</v>
      </c>
      <c r="I34" s="25">
        <f>I21-I26</f>
        <v>0</v>
      </c>
      <c r="J34" s="25">
        <f>J21-J26</f>
        <v>125.91</v>
      </c>
      <c r="L34" s="25">
        <f>L21-L26</f>
        <v>0</v>
      </c>
      <c r="M34" s="25">
        <f>M21-M26</f>
        <v>0</v>
      </c>
      <c r="N34" s="25">
        <f>N21-N26</f>
        <v>0</v>
      </c>
      <c r="Q34" s="25">
        <f>Q21-Q26</f>
        <v>0</v>
      </c>
      <c r="R34" s="25">
        <f>R21-R26</f>
        <v>0</v>
      </c>
      <c r="S34" s="25">
        <f>S21-S26</f>
        <v>0</v>
      </c>
    </row>
    <row r="35" spans="1:19">
      <c r="A35" s="1" t="s">
        <v>44</v>
      </c>
      <c r="G35" s="1" t="s">
        <v>45</v>
      </c>
      <c r="K35" s="1" t="s">
        <v>46</v>
      </c>
    </row>
    <row r="37" spans="1:19">
      <c r="A37" s="1" t="s">
        <v>47</v>
      </c>
      <c r="C37" s="1" t="s">
        <v>48</v>
      </c>
      <c r="G37" s="1" t="s">
        <v>45</v>
      </c>
      <c r="K37" s="1" t="s">
        <v>49</v>
      </c>
    </row>
    <row r="38" spans="1:19">
      <c r="C38" s="1" t="s">
        <v>50</v>
      </c>
    </row>
  </sheetData>
  <mergeCells count="17">
    <mergeCell ref="A8:T8"/>
    <mergeCell ref="A10:A12"/>
    <mergeCell ref="B10:B12"/>
    <mergeCell ref="C10:C12"/>
    <mergeCell ref="D10:F11"/>
    <mergeCell ref="G10:G12"/>
    <mergeCell ref="K10:K12"/>
    <mergeCell ref="L10:N11"/>
    <mergeCell ref="P10:P12"/>
    <mergeCell ref="Q10:S11"/>
    <mergeCell ref="T10:T12"/>
    <mergeCell ref="H10:J11"/>
    <mergeCell ref="P1:T1"/>
    <mergeCell ref="P2:T2"/>
    <mergeCell ref="A4:T4"/>
    <mergeCell ref="A5:T5"/>
    <mergeCell ref="A7:T7"/>
  </mergeCells>
  <pageMargins left="0.70866141732283472" right="0.70866141732283472" top="0.74803149606299213" bottom="0.74803149606299213" header="0.31496062992125984" footer="0.31496062992125984"/>
  <pageSetup paperSize="9" scale="62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8"/>
  <sheetViews>
    <sheetView zoomScale="70" zoomScaleNormal="70" workbookViewId="0">
      <selection activeCell="P25" sqref="P25"/>
    </sheetView>
  </sheetViews>
  <sheetFormatPr defaultColWidth="9.109375" defaultRowHeight="13.2"/>
  <cols>
    <col min="1" max="1" width="26.88671875" style="1" customWidth="1"/>
    <col min="2" max="2" width="10.44140625" style="1" customWidth="1"/>
    <col min="3" max="3" width="10" style="1" customWidth="1"/>
    <col min="4" max="6" width="9.109375" style="1" customWidth="1"/>
    <col min="7" max="7" width="9.88671875" style="1" customWidth="1"/>
    <col min="8" max="8" width="11" style="1" customWidth="1"/>
    <col min="9" max="9" width="10.88671875" style="1" customWidth="1"/>
    <col min="10" max="10" width="10.77734375" style="1" customWidth="1"/>
    <col min="11" max="11" width="10" style="1" customWidth="1"/>
    <col min="12" max="12" width="10.77734375" style="1" customWidth="1"/>
    <col min="13" max="13" width="11" style="1" customWidth="1"/>
    <col min="14" max="14" width="10.33203125" style="1" customWidth="1"/>
    <col min="15" max="15" width="0" style="1" hidden="1" customWidth="1"/>
    <col min="16" max="16" width="10.5546875" style="1" customWidth="1"/>
    <col min="17" max="17" width="10.109375" style="1" customWidth="1"/>
    <col min="18" max="18" width="11.109375" style="1" customWidth="1"/>
    <col min="19" max="19" width="10" style="1" customWidth="1"/>
    <col min="20" max="20" width="9.44140625" style="1" customWidth="1"/>
    <col min="21" max="21" width="11.6640625" style="1" customWidth="1"/>
    <col min="22" max="256" width="9.109375" style="1"/>
    <col min="257" max="257" width="26.88671875" style="1" customWidth="1"/>
    <col min="258" max="258" width="10.44140625" style="1" customWidth="1"/>
    <col min="259" max="259" width="8.88671875" style="1" customWidth="1"/>
    <col min="260" max="262" width="9.109375" style="1" customWidth="1"/>
    <col min="263" max="263" width="8.44140625" style="1" customWidth="1"/>
    <col min="264" max="266" width="9.109375" style="1" customWidth="1"/>
    <col min="267" max="267" width="8.44140625" style="1" customWidth="1"/>
    <col min="268" max="270" width="9.109375" style="1" customWidth="1"/>
    <col min="271" max="271" width="0" style="1" hidden="1" customWidth="1"/>
    <col min="272" max="272" width="8.44140625" style="1" customWidth="1"/>
    <col min="273" max="275" width="9.109375" style="1" customWidth="1"/>
    <col min="276" max="276" width="8.5546875" style="1" customWidth="1"/>
    <col min="277" max="277" width="11.6640625" style="1" customWidth="1"/>
    <col min="278" max="512" width="9.109375" style="1"/>
    <col min="513" max="513" width="26.88671875" style="1" customWidth="1"/>
    <col min="514" max="514" width="10.44140625" style="1" customWidth="1"/>
    <col min="515" max="515" width="8.88671875" style="1" customWidth="1"/>
    <col min="516" max="518" width="9.109375" style="1" customWidth="1"/>
    <col min="519" max="519" width="8.44140625" style="1" customWidth="1"/>
    <col min="520" max="522" width="9.109375" style="1" customWidth="1"/>
    <col min="523" max="523" width="8.44140625" style="1" customWidth="1"/>
    <col min="524" max="526" width="9.109375" style="1" customWidth="1"/>
    <col min="527" max="527" width="0" style="1" hidden="1" customWidth="1"/>
    <col min="528" max="528" width="8.44140625" style="1" customWidth="1"/>
    <col min="529" max="531" width="9.109375" style="1" customWidth="1"/>
    <col min="532" max="532" width="8.5546875" style="1" customWidth="1"/>
    <col min="533" max="533" width="11.6640625" style="1" customWidth="1"/>
    <col min="534" max="768" width="9.109375" style="1"/>
    <col min="769" max="769" width="26.88671875" style="1" customWidth="1"/>
    <col min="770" max="770" width="10.44140625" style="1" customWidth="1"/>
    <col min="771" max="771" width="8.88671875" style="1" customWidth="1"/>
    <col min="772" max="774" width="9.109375" style="1" customWidth="1"/>
    <col min="775" max="775" width="8.44140625" style="1" customWidth="1"/>
    <col min="776" max="778" width="9.109375" style="1" customWidth="1"/>
    <col min="779" max="779" width="8.44140625" style="1" customWidth="1"/>
    <col min="780" max="782" width="9.109375" style="1" customWidth="1"/>
    <col min="783" max="783" width="0" style="1" hidden="1" customWidth="1"/>
    <col min="784" max="784" width="8.44140625" style="1" customWidth="1"/>
    <col min="785" max="787" width="9.109375" style="1" customWidth="1"/>
    <col min="788" max="788" width="8.5546875" style="1" customWidth="1"/>
    <col min="789" max="789" width="11.6640625" style="1" customWidth="1"/>
    <col min="790" max="1024" width="9.109375" style="1"/>
    <col min="1025" max="1025" width="26.88671875" style="1" customWidth="1"/>
    <col min="1026" max="1026" width="10.44140625" style="1" customWidth="1"/>
    <col min="1027" max="1027" width="8.88671875" style="1" customWidth="1"/>
    <col min="1028" max="1030" width="9.109375" style="1" customWidth="1"/>
    <col min="1031" max="1031" width="8.44140625" style="1" customWidth="1"/>
    <col min="1032" max="1034" width="9.109375" style="1" customWidth="1"/>
    <col min="1035" max="1035" width="8.44140625" style="1" customWidth="1"/>
    <col min="1036" max="1038" width="9.109375" style="1" customWidth="1"/>
    <col min="1039" max="1039" width="0" style="1" hidden="1" customWidth="1"/>
    <col min="1040" max="1040" width="8.44140625" style="1" customWidth="1"/>
    <col min="1041" max="1043" width="9.109375" style="1" customWidth="1"/>
    <col min="1044" max="1044" width="8.5546875" style="1" customWidth="1"/>
    <col min="1045" max="1045" width="11.6640625" style="1" customWidth="1"/>
    <col min="1046" max="1280" width="9.109375" style="1"/>
    <col min="1281" max="1281" width="26.88671875" style="1" customWidth="1"/>
    <col min="1282" max="1282" width="10.44140625" style="1" customWidth="1"/>
    <col min="1283" max="1283" width="8.88671875" style="1" customWidth="1"/>
    <col min="1284" max="1286" width="9.109375" style="1" customWidth="1"/>
    <col min="1287" max="1287" width="8.44140625" style="1" customWidth="1"/>
    <col min="1288" max="1290" width="9.109375" style="1" customWidth="1"/>
    <col min="1291" max="1291" width="8.44140625" style="1" customWidth="1"/>
    <col min="1292" max="1294" width="9.109375" style="1" customWidth="1"/>
    <col min="1295" max="1295" width="0" style="1" hidden="1" customWidth="1"/>
    <col min="1296" max="1296" width="8.44140625" style="1" customWidth="1"/>
    <col min="1297" max="1299" width="9.109375" style="1" customWidth="1"/>
    <col min="1300" max="1300" width="8.5546875" style="1" customWidth="1"/>
    <col min="1301" max="1301" width="11.6640625" style="1" customWidth="1"/>
    <col min="1302" max="1536" width="9.109375" style="1"/>
    <col min="1537" max="1537" width="26.88671875" style="1" customWidth="1"/>
    <col min="1538" max="1538" width="10.44140625" style="1" customWidth="1"/>
    <col min="1539" max="1539" width="8.88671875" style="1" customWidth="1"/>
    <col min="1540" max="1542" width="9.109375" style="1" customWidth="1"/>
    <col min="1543" max="1543" width="8.44140625" style="1" customWidth="1"/>
    <col min="1544" max="1546" width="9.109375" style="1" customWidth="1"/>
    <col min="1547" max="1547" width="8.44140625" style="1" customWidth="1"/>
    <col min="1548" max="1550" width="9.109375" style="1" customWidth="1"/>
    <col min="1551" max="1551" width="0" style="1" hidden="1" customWidth="1"/>
    <col min="1552" max="1552" width="8.44140625" style="1" customWidth="1"/>
    <col min="1553" max="1555" width="9.109375" style="1" customWidth="1"/>
    <col min="1556" max="1556" width="8.5546875" style="1" customWidth="1"/>
    <col min="1557" max="1557" width="11.6640625" style="1" customWidth="1"/>
    <col min="1558" max="1792" width="9.109375" style="1"/>
    <col min="1793" max="1793" width="26.88671875" style="1" customWidth="1"/>
    <col min="1794" max="1794" width="10.44140625" style="1" customWidth="1"/>
    <col min="1795" max="1795" width="8.88671875" style="1" customWidth="1"/>
    <col min="1796" max="1798" width="9.109375" style="1" customWidth="1"/>
    <col min="1799" max="1799" width="8.44140625" style="1" customWidth="1"/>
    <col min="1800" max="1802" width="9.109375" style="1" customWidth="1"/>
    <col min="1803" max="1803" width="8.44140625" style="1" customWidth="1"/>
    <col min="1804" max="1806" width="9.109375" style="1" customWidth="1"/>
    <col min="1807" max="1807" width="0" style="1" hidden="1" customWidth="1"/>
    <col min="1808" max="1808" width="8.44140625" style="1" customWidth="1"/>
    <col min="1809" max="1811" width="9.109375" style="1" customWidth="1"/>
    <col min="1812" max="1812" width="8.5546875" style="1" customWidth="1"/>
    <col min="1813" max="1813" width="11.6640625" style="1" customWidth="1"/>
    <col min="1814" max="2048" width="9.109375" style="1"/>
    <col min="2049" max="2049" width="26.88671875" style="1" customWidth="1"/>
    <col min="2050" max="2050" width="10.44140625" style="1" customWidth="1"/>
    <col min="2051" max="2051" width="8.88671875" style="1" customWidth="1"/>
    <col min="2052" max="2054" width="9.109375" style="1" customWidth="1"/>
    <col min="2055" max="2055" width="8.44140625" style="1" customWidth="1"/>
    <col min="2056" max="2058" width="9.109375" style="1" customWidth="1"/>
    <col min="2059" max="2059" width="8.44140625" style="1" customWidth="1"/>
    <col min="2060" max="2062" width="9.109375" style="1" customWidth="1"/>
    <col min="2063" max="2063" width="0" style="1" hidden="1" customWidth="1"/>
    <col min="2064" max="2064" width="8.44140625" style="1" customWidth="1"/>
    <col min="2065" max="2067" width="9.109375" style="1" customWidth="1"/>
    <col min="2068" max="2068" width="8.5546875" style="1" customWidth="1"/>
    <col min="2069" max="2069" width="11.6640625" style="1" customWidth="1"/>
    <col min="2070" max="2304" width="9.109375" style="1"/>
    <col min="2305" max="2305" width="26.88671875" style="1" customWidth="1"/>
    <col min="2306" max="2306" width="10.44140625" style="1" customWidth="1"/>
    <col min="2307" max="2307" width="8.88671875" style="1" customWidth="1"/>
    <col min="2308" max="2310" width="9.109375" style="1" customWidth="1"/>
    <col min="2311" max="2311" width="8.44140625" style="1" customWidth="1"/>
    <col min="2312" max="2314" width="9.109375" style="1" customWidth="1"/>
    <col min="2315" max="2315" width="8.44140625" style="1" customWidth="1"/>
    <col min="2316" max="2318" width="9.109375" style="1" customWidth="1"/>
    <col min="2319" max="2319" width="0" style="1" hidden="1" customWidth="1"/>
    <col min="2320" max="2320" width="8.44140625" style="1" customWidth="1"/>
    <col min="2321" max="2323" width="9.109375" style="1" customWidth="1"/>
    <col min="2324" max="2324" width="8.5546875" style="1" customWidth="1"/>
    <col min="2325" max="2325" width="11.6640625" style="1" customWidth="1"/>
    <col min="2326" max="2560" width="9.109375" style="1"/>
    <col min="2561" max="2561" width="26.88671875" style="1" customWidth="1"/>
    <col min="2562" max="2562" width="10.44140625" style="1" customWidth="1"/>
    <col min="2563" max="2563" width="8.88671875" style="1" customWidth="1"/>
    <col min="2564" max="2566" width="9.109375" style="1" customWidth="1"/>
    <col min="2567" max="2567" width="8.44140625" style="1" customWidth="1"/>
    <col min="2568" max="2570" width="9.109375" style="1" customWidth="1"/>
    <col min="2571" max="2571" width="8.44140625" style="1" customWidth="1"/>
    <col min="2572" max="2574" width="9.109375" style="1" customWidth="1"/>
    <col min="2575" max="2575" width="0" style="1" hidden="1" customWidth="1"/>
    <col min="2576" max="2576" width="8.44140625" style="1" customWidth="1"/>
    <col min="2577" max="2579" width="9.109375" style="1" customWidth="1"/>
    <col min="2580" max="2580" width="8.5546875" style="1" customWidth="1"/>
    <col min="2581" max="2581" width="11.6640625" style="1" customWidth="1"/>
    <col min="2582" max="2816" width="9.109375" style="1"/>
    <col min="2817" max="2817" width="26.88671875" style="1" customWidth="1"/>
    <col min="2818" max="2818" width="10.44140625" style="1" customWidth="1"/>
    <col min="2819" max="2819" width="8.88671875" style="1" customWidth="1"/>
    <col min="2820" max="2822" width="9.109375" style="1" customWidth="1"/>
    <col min="2823" max="2823" width="8.44140625" style="1" customWidth="1"/>
    <col min="2824" max="2826" width="9.109375" style="1" customWidth="1"/>
    <col min="2827" max="2827" width="8.44140625" style="1" customWidth="1"/>
    <col min="2828" max="2830" width="9.109375" style="1" customWidth="1"/>
    <col min="2831" max="2831" width="0" style="1" hidden="1" customWidth="1"/>
    <col min="2832" max="2832" width="8.44140625" style="1" customWidth="1"/>
    <col min="2833" max="2835" width="9.109375" style="1" customWidth="1"/>
    <col min="2836" max="2836" width="8.5546875" style="1" customWidth="1"/>
    <col min="2837" max="2837" width="11.6640625" style="1" customWidth="1"/>
    <col min="2838" max="3072" width="9.109375" style="1"/>
    <col min="3073" max="3073" width="26.88671875" style="1" customWidth="1"/>
    <col min="3074" max="3074" width="10.44140625" style="1" customWidth="1"/>
    <col min="3075" max="3075" width="8.88671875" style="1" customWidth="1"/>
    <col min="3076" max="3078" width="9.109375" style="1" customWidth="1"/>
    <col min="3079" max="3079" width="8.44140625" style="1" customWidth="1"/>
    <col min="3080" max="3082" width="9.109375" style="1" customWidth="1"/>
    <col min="3083" max="3083" width="8.44140625" style="1" customWidth="1"/>
    <col min="3084" max="3086" width="9.109375" style="1" customWidth="1"/>
    <col min="3087" max="3087" width="0" style="1" hidden="1" customWidth="1"/>
    <col min="3088" max="3088" width="8.44140625" style="1" customWidth="1"/>
    <col min="3089" max="3091" width="9.109375" style="1" customWidth="1"/>
    <col min="3092" max="3092" width="8.5546875" style="1" customWidth="1"/>
    <col min="3093" max="3093" width="11.6640625" style="1" customWidth="1"/>
    <col min="3094" max="3328" width="9.109375" style="1"/>
    <col min="3329" max="3329" width="26.88671875" style="1" customWidth="1"/>
    <col min="3330" max="3330" width="10.44140625" style="1" customWidth="1"/>
    <col min="3331" max="3331" width="8.88671875" style="1" customWidth="1"/>
    <col min="3332" max="3334" width="9.109375" style="1" customWidth="1"/>
    <col min="3335" max="3335" width="8.44140625" style="1" customWidth="1"/>
    <col min="3336" max="3338" width="9.109375" style="1" customWidth="1"/>
    <col min="3339" max="3339" width="8.44140625" style="1" customWidth="1"/>
    <col min="3340" max="3342" width="9.109375" style="1" customWidth="1"/>
    <col min="3343" max="3343" width="0" style="1" hidden="1" customWidth="1"/>
    <col min="3344" max="3344" width="8.44140625" style="1" customWidth="1"/>
    <col min="3345" max="3347" width="9.109375" style="1" customWidth="1"/>
    <col min="3348" max="3348" width="8.5546875" style="1" customWidth="1"/>
    <col min="3349" max="3349" width="11.6640625" style="1" customWidth="1"/>
    <col min="3350" max="3584" width="9.109375" style="1"/>
    <col min="3585" max="3585" width="26.88671875" style="1" customWidth="1"/>
    <col min="3586" max="3586" width="10.44140625" style="1" customWidth="1"/>
    <col min="3587" max="3587" width="8.88671875" style="1" customWidth="1"/>
    <col min="3588" max="3590" width="9.109375" style="1" customWidth="1"/>
    <col min="3591" max="3591" width="8.44140625" style="1" customWidth="1"/>
    <col min="3592" max="3594" width="9.109375" style="1" customWidth="1"/>
    <col min="3595" max="3595" width="8.44140625" style="1" customWidth="1"/>
    <col min="3596" max="3598" width="9.109375" style="1" customWidth="1"/>
    <col min="3599" max="3599" width="0" style="1" hidden="1" customWidth="1"/>
    <col min="3600" max="3600" width="8.44140625" style="1" customWidth="1"/>
    <col min="3601" max="3603" width="9.109375" style="1" customWidth="1"/>
    <col min="3604" max="3604" width="8.5546875" style="1" customWidth="1"/>
    <col min="3605" max="3605" width="11.6640625" style="1" customWidth="1"/>
    <col min="3606" max="3840" width="9.109375" style="1"/>
    <col min="3841" max="3841" width="26.88671875" style="1" customWidth="1"/>
    <col min="3842" max="3842" width="10.44140625" style="1" customWidth="1"/>
    <col min="3843" max="3843" width="8.88671875" style="1" customWidth="1"/>
    <col min="3844" max="3846" width="9.109375" style="1" customWidth="1"/>
    <col min="3847" max="3847" width="8.44140625" style="1" customWidth="1"/>
    <col min="3848" max="3850" width="9.109375" style="1" customWidth="1"/>
    <col min="3851" max="3851" width="8.44140625" style="1" customWidth="1"/>
    <col min="3852" max="3854" width="9.109375" style="1" customWidth="1"/>
    <col min="3855" max="3855" width="0" style="1" hidden="1" customWidth="1"/>
    <col min="3856" max="3856" width="8.44140625" style="1" customWidth="1"/>
    <col min="3857" max="3859" width="9.109375" style="1" customWidth="1"/>
    <col min="3860" max="3860" width="8.5546875" style="1" customWidth="1"/>
    <col min="3861" max="3861" width="11.6640625" style="1" customWidth="1"/>
    <col min="3862" max="4096" width="9.109375" style="1"/>
    <col min="4097" max="4097" width="26.88671875" style="1" customWidth="1"/>
    <col min="4098" max="4098" width="10.44140625" style="1" customWidth="1"/>
    <col min="4099" max="4099" width="8.88671875" style="1" customWidth="1"/>
    <col min="4100" max="4102" width="9.109375" style="1" customWidth="1"/>
    <col min="4103" max="4103" width="8.44140625" style="1" customWidth="1"/>
    <col min="4104" max="4106" width="9.109375" style="1" customWidth="1"/>
    <col min="4107" max="4107" width="8.44140625" style="1" customWidth="1"/>
    <col min="4108" max="4110" width="9.109375" style="1" customWidth="1"/>
    <col min="4111" max="4111" width="0" style="1" hidden="1" customWidth="1"/>
    <col min="4112" max="4112" width="8.44140625" style="1" customWidth="1"/>
    <col min="4113" max="4115" width="9.109375" style="1" customWidth="1"/>
    <col min="4116" max="4116" width="8.5546875" style="1" customWidth="1"/>
    <col min="4117" max="4117" width="11.6640625" style="1" customWidth="1"/>
    <col min="4118" max="4352" width="9.109375" style="1"/>
    <col min="4353" max="4353" width="26.88671875" style="1" customWidth="1"/>
    <col min="4354" max="4354" width="10.44140625" style="1" customWidth="1"/>
    <col min="4355" max="4355" width="8.88671875" style="1" customWidth="1"/>
    <col min="4356" max="4358" width="9.109375" style="1" customWidth="1"/>
    <col min="4359" max="4359" width="8.44140625" style="1" customWidth="1"/>
    <col min="4360" max="4362" width="9.109375" style="1" customWidth="1"/>
    <col min="4363" max="4363" width="8.44140625" style="1" customWidth="1"/>
    <col min="4364" max="4366" width="9.109375" style="1" customWidth="1"/>
    <col min="4367" max="4367" width="0" style="1" hidden="1" customWidth="1"/>
    <col min="4368" max="4368" width="8.44140625" style="1" customWidth="1"/>
    <col min="4369" max="4371" width="9.109375" style="1" customWidth="1"/>
    <col min="4372" max="4372" width="8.5546875" style="1" customWidth="1"/>
    <col min="4373" max="4373" width="11.6640625" style="1" customWidth="1"/>
    <col min="4374" max="4608" width="9.109375" style="1"/>
    <col min="4609" max="4609" width="26.88671875" style="1" customWidth="1"/>
    <col min="4610" max="4610" width="10.44140625" style="1" customWidth="1"/>
    <col min="4611" max="4611" width="8.88671875" style="1" customWidth="1"/>
    <col min="4612" max="4614" width="9.109375" style="1" customWidth="1"/>
    <col min="4615" max="4615" width="8.44140625" style="1" customWidth="1"/>
    <col min="4616" max="4618" width="9.109375" style="1" customWidth="1"/>
    <col min="4619" max="4619" width="8.44140625" style="1" customWidth="1"/>
    <col min="4620" max="4622" width="9.109375" style="1" customWidth="1"/>
    <col min="4623" max="4623" width="0" style="1" hidden="1" customWidth="1"/>
    <col min="4624" max="4624" width="8.44140625" style="1" customWidth="1"/>
    <col min="4625" max="4627" width="9.109375" style="1" customWidth="1"/>
    <col min="4628" max="4628" width="8.5546875" style="1" customWidth="1"/>
    <col min="4629" max="4629" width="11.6640625" style="1" customWidth="1"/>
    <col min="4630" max="4864" width="9.109375" style="1"/>
    <col min="4865" max="4865" width="26.88671875" style="1" customWidth="1"/>
    <col min="4866" max="4866" width="10.44140625" style="1" customWidth="1"/>
    <col min="4867" max="4867" width="8.88671875" style="1" customWidth="1"/>
    <col min="4868" max="4870" width="9.109375" style="1" customWidth="1"/>
    <col min="4871" max="4871" width="8.44140625" style="1" customWidth="1"/>
    <col min="4872" max="4874" width="9.109375" style="1" customWidth="1"/>
    <col min="4875" max="4875" width="8.44140625" style="1" customWidth="1"/>
    <col min="4876" max="4878" width="9.109375" style="1" customWidth="1"/>
    <col min="4879" max="4879" width="0" style="1" hidden="1" customWidth="1"/>
    <col min="4880" max="4880" width="8.44140625" style="1" customWidth="1"/>
    <col min="4881" max="4883" width="9.109375" style="1" customWidth="1"/>
    <col min="4884" max="4884" width="8.5546875" style="1" customWidth="1"/>
    <col min="4885" max="4885" width="11.6640625" style="1" customWidth="1"/>
    <col min="4886" max="5120" width="9.109375" style="1"/>
    <col min="5121" max="5121" width="26.88671875" style="1" customWidth="1"/>
    <col min="5122" max="5122" width="10.44140625" style="1" customWidth="1"/>
    <col min="5123" max="5123" width="8.88671875" style="1" customWidth="1"/>
    <col min="5124" max="5126" width="9.109375" style="1" customWidth="1"/>
    <col min="5127" max="5127" width="8.44140625" style="1" customWidth="1"/>
    <col min="5128" max="5130" width="9.109375" style="1" customWidth="1"/>
    <col min="5131" max="5131" width="8.44140625" style="1" customWidth="1"/>
    <col min="5132" max="5134" width="9.109375" style="1" customWidth="1"/>
    <col min="5135" max="5135" width="0" style="1" hidden="1" customWidth="1"/>
    <col min="5136" max="5136" width="8.44140625" style="1" customWidth="1"/>
    <col min="5137" max="5139" width="9.109375" style="1" customWidth="1"/>
    <col min="5140" max="5140" width="8.5546875" style="1" customWidth="1"/>
    <col min="5141" max="5141" width="11.6640625" style="1" customWidth="1"/>
    <col min="5142" max="5376" width="9.109375" style="1"/>
    <col min="5377" max="5377" width="26.88671875" style="1" customWidth="1"/>
    <col min="5378" max="5378" width="10.44140625" style="1" customWidth="1"/>
    <col min="5379" max="5379" width="8.88671875" style="1" customWidth="1"/>
    <col min="5380" max="5382" width="9.109375" style="1" customWidth="1"/>
    <col min="5383" max="5383" width="8.44140625" style="1" customWidth="1"/>
    <col min="5384" max="5386" width="9.109375" style="1" customWidth="1"/>
    <col min="5387" max="5387" width="8.44140625" style="1" customWidth="1"/>
    <col min="5388" max="5390" width="9.109375" style="1" customWidth="1"/>
    <col min="5391" max="5391" width="0" style="1" hidden="1" customWidth="1"/>
    <col min="5392" max="5392" width="8.44140625" style="1" customWidth="1"/>
    <col min="5393" max="5395" width="9.109375" style="1" customWidth="1"/>
    <col min="5396" max="5396" width="8.5546875" style="1" customWidth="1"/>
    <col min="5397" max="5397" width="11.6640625" style="1" customWidth="1"/>
    <col min="5398" max="5632" width="9.109375" style="1"/>
    <col min="5633" max="5633" width="26.88671875" style="1" customWidth="1"/>
    <col min="5634" max="5634" width="10.44140625" style="1" customWidth="1"/>
    <col min="5635" max="5635" width="8.88671875" style="1" customWidth="1"/>
    <col min="5636" max="5638" width="9.109375" style="1" customWidth="1"/>
    <col min="5639" max="5639" width="8.44140625" style="1" customWidth="1"/>
    <col min="5640" max="5642" width="9.109375" style="1" customWidth="1"/>
    <col min="5643" max="5643" width="8.44140625" style="1" customWidth="1"/>
    <col min="5644" max="5646" width="9.109375" style="1" customWidth="1"/>
    <col min="5647" max="5647" width="0" style="1" hidden="1" customWidth="1"/>
    <col min="5648" max="5648" width="8.44140625" style="1" customWidth="1"/>
    <col min="5649" max="5651" width="9.109375" style="1" customWidth="1"/>
    <col min="5652" max="5652" width="8.5546875" style="1" customWidth="1"/>
    <col min="5653" max="5653" width="11.6640625" style="1" customWidth="1"/>
    <col min="5654" max="5888" width="9.109375" style="1"/>
    <col min="5889" max="5889" width="26.88671875" style="1" customWidth="1"/>
    <col min="5890" max="5890" width="10.44140625" style="1" customWidth="1"/>
    <col min="5891" max="5891" width="8.88671875" style="1" customWidth="1"/>
    <col min="5892" max="5894" width="9.109375" style="1" customWidth="1"/>
    <col min="5895" max="5895" width="8.44140625" style="1" customWidth="1"/>
    <col min="5896" max="5898" width="9.109375" style="1" customWidth="1"/>
    <col min="5899" max="5899" width="8.44140625" style="1" customWidth="1"/>
    <col min="5900" max="5902" width="9.109375" style="1" customWidth="1"/>
    <col min="5903" max="5903" width="0" style="1" hidden="1" customWidth="1"/>
    <col min="5904" max="5904" width="8.44140625" style="1" customWidth="1"/>
    <col min="5905" max="5907" width="9.109375" style="1" customWidth="1"/>
    <col min="5908" max="5908" width="8.5546875" style="1" customWidth="1"/>
    <col min="5909" max="5909" width="11.6640625" style="1" customWidth="1"/>
    <col min="5910" max="6144" width="9.109375" style="1"/>
    <col min="6145" max="6145" width="26.88671875" style="1" customWidth="1"/>
    <col min="6146" max="6146" width="10.44140625" style="1" customWidth="1"/>
    <col min="6147" max="6147" width="8.88671875" style="1" customWidth="1"/>
    <col min="6148" max="6150" width="9.109375" style="1" customWidth="1"/>
    <col min="6151" max="6151" width="8.44140625" style="1" customWidth="1"/>
    <col min="6152" max="6154" width="9.109375" style="1" customWidth="1"/>
    <col min="6155" max="6155" width="8.44140625" style="1" customWidth="1"/>
    <col min="6156" max="6158" width="9.109375" style="1" customWidth="1"/>
    <col min="6159" max="6159" width="0" style="1" hidden="1" customWidth="1"/>
    <col min="6160" max="6160" width="8.44140625" style="1" customWidth="1"/>
    <col min="6161" max="6163" width="9.109375" style="1" customWidth="1"/>
    <col min="6164" max="6164" width="8.5546875" style="1" customWidth="1"/>
    <col min="6165" max="6165" width="11.6640625" style="1" customWidth="1"/>
    <col min="6166" max="6400" width="9.109375" style="1"/>
    <col min="6401" max="6401" width="26.88671875" style="1" customWidth="1"/>
    <col min="6402" max="6402" width="10.44140625" style="1" customWidth="1"/>
    <col min="6403" max="6403" width="8.88671875" style="1" customWidth="1"/>
    <col min="6404" max="6406" width="9.109375" style="1" customWidth="1"/>
    <col min="6407" max="6407" width="8.44140625" style="1" customWidth="1"/>
    <col min="6408" max="6410" width="9.109375" style="1" customWidth="1"/>
    <col min="6411" max="6411" width="8.44140625" style="1" customWidth="1"/>
    <col min="6412" max="6414" width="9.109375" style="1" customWidth="1"/>
    <col min="6415" max="6415" width="0" style="1" hidden="1" customWidth="1"/>
    <col min="6416" max="6416" width="8.44140625" style="1" customWidth="1"/>
    <col min="6417" max="6419" width="9.109375" style="1" customWidth="1"/>
    <col min="6420" max="6420" width="8.5546875" style="1" customWidth="1"/>
    <col min="6421" max="6421" width="11.6640625" style="1" customWidth="1"/>
    <col min="6422" max="6656" width="9.109375" style="1"/>
    <col min="6657" max="6657" width="26.88671875" style="1" customWidth="1"/>
    <col min="6658" max="6658" width="10.44140625" style="1" customWidth="1"/>
    <col min="6659" max="6659" width="8.88671875" style="1" customWidth="1"/>
    <col min="6660" max="6662" width="9.109375" style="1" customWidth="1"/>
    <col min="6663" max="6663" width="8.44140625" style="1" customWidth="1"/>
    <col min="6664" max="6666" width="9.109375" style="1" customWidth="1"/>
    <col min="6667" max="6667" width="8.44140625" style="1" customWidth="1"/>
    <col min="6668" max="6670" width="9.109375" style="1" customWidth="1"/>
    <col min="6671" max="6671" width="0" style="1" hidden="1" customWidth="1"/>
    <col min="6672" max="6672" width="8.44140625" style="1" customWidth="1"/>
    <col min="6673" max="6675" width="9.109375" style="1" customWidth="1"/>
    <col min="6676" max="6676" width="8.5546875" style="1" customWidth="1"/>
    <col min="6677" max="6677" width="11.6640625" style="1" customWidth="1"/>
    <col min="6678" max="6912" width="9.109375" style="1"/>
    <col min="6913" max="6913" width="26.88671875" style="1" customWidth="1"/>
    <col min="6914" max="6914" width="10.44140625" style="1" customWidth="1"/>
    <col min="6915" max="6915" width="8.88671875" style="1" customWidth="1"/>
    <col min="6916" max="6918" width="9.109375" style="1" customWidth="1"/>
    <col min="6919" max="6919" width="8.44140625" style="1" customWidth="1"/>
    <col min="6920" max="6922" width="9.109375" style="1" customWidth="1"/>
    <col min="6923" max="6923" width="8.44140625" style="1" customWidth="1"/>
    <col min="6924" max="6926" width="9.109375" style="1" customWidth="1"/>
    <col min="6927" max="6927" width="0" style="1" hidden="1" customWidth="1"/>
    <col min="6928" max="6928" width="8.44140625" style="1" customWidth="1"/>
    <col min="6929" max="6931" width="9.109375" style="1" customWidth="1"/>
    <col min="6932" max="6932" width="8.5546875" style="1" customWidth="1"/>
    <col min="6933" max="6933" width="11.6640625" style="1" customWidth="1"/>
    <col min="6934" max="7168" width="9.109375" style="1"/>
    <col min="7169" max="7169" width="26.88671875" style="1" customWidth="1"/>
    <col min="7170" max="7170" width="10.44140625" style="1" customWidth="1"/>
    <col min="7171" max="7171" width="8.88671875" style="1" customWidth="1"/>
    <col min="7172" max="7174" width="9.109375" style="1" customWidth="1"/>
    <col min="7175" max="7175" width="8.44140625" style="1" customWidth="1"/>
    <col min="7176" max="7178" width="9.109375" style="1" customWidth="1"/>
    <col min="7179" max="7179" width="8.44140625" style="1" customWidth="1"/>
    <col min="7180" max="7182" width="9.109375" style="1" customWidth="1"/>
    <col min="7183" max="7183" width="0" style="1" hidden="1" customWidth="1"/>
    <col min="7184" max="7184" width="8.44140625" style="1" customWidth="1"/>
    <col min="7185" max="7187" width="9.109375" style="1" customWidth="1"/>
    <col min="7188" max="7188" width="8.5546875" style="1" customWidth="1"/>
    <col min="7189" max="7189" width="11.6640625" style="1" customWidth="1"/>
    <col min="7190" max="7424" width="9.109375" style="1"/>
    <col min="7425" max="7425" width="26.88671875" style="1" customWidth="1"/>
    <col min="7426" max="7426" width="10.44140625" style="1" customWidth="1"/>
    <col min="7427" max="7427" width="8.88671875" style="1" customWidth="1"/>
    <col min="7428" max="7430" width="9.109375" style="1" customWidth="1"/>
    <col min="7431" max="7431" width="8.44140625" style="1" customWidth="1"/>
    <col min="7432" max="7434" width="9.109375" style="1" customWidth="1"/>
    <col min="7435" max="7435" width="8.44140625" style="1" customWidth="1"/>
    <col min="7436" max="7438" width="9.109375" style="1" customWidth="1"/>
    <col min="7439" max="7439" width="0" style="1" hidden="1" customWidth="1"/>
    <col min="7440" max="7440" width="8.44140625" style="1" customWidth="1"/>
    <col min="7441" max="7443" width="9.109375" style="1" customWidth="1"/>
    <col min="7444" max="7444" width="8.5546875" style="1" customWidth="1"/>
    <col min="7445" max="7445" width="11.6640625" style="1" customWidth="1"/>
    <col min="7446" max="7680" width="9.109375" style="1"/>
    <col min="7681" max="7681" width="26.88671875" style="1" customWidth="1"/>
    <col min="7682" max="7682" width="10.44140625" style="1" customWidth="1"/>
    <col min="7683" max="7683" width="8.88671875" style="1" customWidth="1"/>
    <col min="7684" max="7686" width="9.109375" style="1" customWidth="1"/>
    <col min="7687" max="7687" width="8.44140625" style="1" customWidth="1"/>
    <col min="7688" max="7690" width="9.109375" style="1" customWidth="1"/>
    <col min="7691" max="7691" width="8.44140625" style="1" customWidth="1"/>
    <col min="7692" max="7694" width="9.109375" style="1" customWidth="1"/>
    <col min="7695" max="7695" width="0" style="1" hidden="1" customWidth="1"/>
    <col min="7696" max="7696" width="8.44140625" style="1" customWidth="1"/>
    <col min="7697" max="7699" width="9.109375" style="1" customWidth="1"/>
    <col min="7700" max="7700" width="8.5546875" style="1" customWidth="1"/>
    <col min="7701" max="7701" width="11.6640625" style="1" customWidth="1"/>
    <col min="7702" max="7936" width="9.109375" style="1"/>
    <col min="7937" max="7937" width="26.88671875" style="1" customWidth="1"/>
    <col min="7938" max="7938" width="10.44140625" style="1" customWidth="1"/>
    <col min="7939" max="7939" width="8.88671875" style="1" customWidth="1"/>
    <col min="7940" max="7942" width="9.109375" style="1" customWidth="1"/>
    <col min="7943" max="7943" width="8.44140625" style="1" customWidth="1"/>
    <col min="7944" max="7946" width="9.109375" style="1" customWidth="1"/>
    <col min="7947" max="7947" width="8.44140625" style="1" customWidth="1"/>
    <col min="7948" max="7950" width="9.109375" style="1" customWidth="1"/>
    <col min="7951" max="7951" width="0" style="1" hidden="1" customWidth="1"/>
    <col min="7952" max="7952" width="8.44140625" style="1" customWidth="1"/>
    <col min="7953" max="7955" width="9.109375" style="1" customWidth="1"/>
    <col min="7956" max="7956" width="8.5546875" style="1" customWidth="1"/>
    <col min="7957" max="7957" width="11.6640625" style="1" customWidth="1"/>
    <col min="7958" max="8192" width="9.109375" style="1"/>
    <col min="8193" max="8193" width="26.88671875" style="1" customWidth="1"/>
    <col min="8194" max="8194" width="10.44140625" style="1" customWidth="1"/>
    <col min="8195" max="8195" width="8.88671875" style="1" customWidth="1"/>
    <col min="8196" max="8198" width="9.109375" style="1" customWidth="1"/>
    <col min="8199" max="8199" width="8.44140625" style="1" customWidth="1"/>
    <col min="8200" max="8202" width="9.109375" style="1" customWidth="1"/>
    <col min="8203" max="8203" width="8.44140625" style="1" customWidth="1"/>
    <col min="8204" max="8206" width="9.109375" style="1" customWidth="1"/>
    <col min="8207" max="8207" width="0" style="1" hidden="1" customWidth="1"/>
    <col min="8208" max="8208" width="8.44140625" style="1" customWidth="1"/>
    <col min="8209" max="8211" width="9.109375" style="1" customWidth="1"/>
    <col min="8212" max="8212" width="8.5546875" style="1" customWidth="1"/>
    <col min="8213" max="8213" width="11.6640625" style="1" customWidth="1"/>
    <col min="8214" max="8448" width="9.109375" style="1"/>
    <col min="8449" max="8449" width="26.88671875" style="1" customWidth="1"/>
    <col min="8450" max="8450" width="10.44140625" style="1" customWidth="1"/>
    <col min="8451" max="8451" width="8.88671875" style="1" customWidth="1"/>
    <col min="8452" max="8454" width="9.109375" style="1" customWidth="1"/>
    <col min="8455" max="8455" width="8.44140625" style="1" customWidth="1"/>
    <col min="8456" max="8458" width="9.109375" style="1" customWidth="1"/>
    <col min="8459" max="8459" width="8.44140625" style="1" customWidth="1"/>
    <col min="8460" max="8462" width="9.109375" style="1" customWidth="1"/>
    <col min="8463" max="8463" width="0" style="1" hidden="1" customWidth="1"/>
    <col min="8464" max="8464" width="8.44140625" style="1" customWidth="1"/>
    <col min="8465" max="8467" width="9.109375" style="1" customWidth="1"/>
    <col min="8468" max="8468" width="8.5546875" style="1" customWidth="1"/>
    <col min="8469" max="8469" width="11.6640625" style="1" customWidth="1"/>
    <col min="8470" max="8704" width="9.109375" style="1"/>
    <col min="8705" max="8705" width="26.88671875" style="1" customWidth="1"/>
    <col min="8706" max="8706" width="10.44140625" style="1" customWidth="1"/>
    <col min="8707" max="8707" width="8.88671875" style="1" customWidth="1"/>
    <col min="8708" max="8710" width="9.109375" style="1" customWidth="1"/>
    <col min="8711" max="8711" width="8.44140625" style="1" customWidth="1"/>
    <col min="8712" max="8714" width="9.109375" style="1" customWidth="1"/>
    <col min="8715" max="8715" width="8.44140625" style="1" customWidth="1"/>
    <col min="8716" max="8718" width="9.109375" style="1" customWidth="1"/>
    <col min="8719" max="8719" width="0" style="1" hidden="1" customWidth="1"/>
    <col min="8720" max="8720" width="8.44140625" style="1" customWidth="1"/>
    <col min="8721" max="8723" width="9.109375" style="1" customWidth="1"/>
    <col min="8724" max="8724" width="8.5546875" style="1" customWidth="1"/>
    <col min="8725" max="8725" width="11.6640625" style="1" customWidth="1"/>
    <col min="8726" max="8960" width="9.109375" style="1"/>
    <col min="8961" max="8961" width="26.88671875" style="1" customWidth="1"/>
    <col min="8962" max="8962" width="10.44140625" style="1" customWidth="1"/>
    <col min="8963" max="8963" width="8.88671875" style="1" customWidth="1"/>
    <col min="8964" max="8966" width="9.109375" style="1" customWidth="1"/>
    <col min="8967" max="8967" width="8.44140625" style="1" customWidth="1"/>
    <col min="8968" max="8970" width="9.109375" style="1" customWidth="1"/>
    <col min="8971" max="8971" width="8.44140625" style="1" customWidth="1"/>
    <col min="8972" max="8974" width="9.109375" style="1" customWidth="1"/>
    <col min="8975" max="8975" width="0" style="1" hidden="1" customWidth="1"/>
    <col min="8976" max="8976" width="8.44140625" style="1" customWidth="1"/>
    <col min="8977" max="8979" width="9.109375" style="1" customWidth="1"/>
    <col min="8980" max="8980" width="8.5546875" style="1" customWidth="1"/>
    <col min="8981" max="8981" width="11.6640625" style="1" customWidth="1"/>
    <col min="8982" max="9216" width="9.109375" style="1"/>
    <col min="9217" max="9217" width="26.88671875" style="1" customWidth="1"/>
    <col min="9218" max="9218" width="10.44140625" style="1" customWidth="1"/>
    <col min="9219" max="9219" width="8.88671875" style="1" customWidth="1"/>
    <col min="9220" max="9222" width="9.109375" style="1" customWidth="1"/>
    <col min="9223" max="9223" width="8.44140625" style="1" customWidth="1"/>
    <col min="9224" max="9226" width="9.109375" style="1" customWidth="1"/>
    <col min="9227" max="9227" width="8.44140625" style="1" customWidth="1"/>
    <col min="9228" max="9230" width="9.109375" style="1" customWidth="1"/>
    <col min="9231" max="9231" width="0" style="1" hidden="1" customWidth="1"/>
    <col min="9232" max="9232" width="8.44140625" style="1" customWidth="1"/>
    <col min="9233" max="9235" width="9.109375" style="1" customWidth="1"/>
    <col min="9236" max="9236" width="8.5546875" style="1" customWidth="1"/>
    <col min="9237" max="9237" width="11.6640625" style="1" customWidth="1"/>
    <col min="9238" max="9472" width="9.109375" style="1"/>
    <col min="9473" max="9473" width="26.88671875" style="1" customWidth="1"/>
    <col min="9474" max="9474" width="10.44140625" style="1" customWidth="1"/>
    <col min="9475" max="9475" width="8.88671875" style="1" customWidth="1"/>
    <col min="9476" max="9478" width="9.109375" style="1" customWidth="1"/>
    <col min="9479" max="9479" width="8.44140625" style="1" customWidth="1"/>
    <col min="9480" max="9482" width="9.109375" style="1" customWidth="1"/>
    <col min="9483" max="9483" width="8.44140625" style="1" customWidth="1"/>
    <col min="9484" max="9486" width="9.109375" style="1" customWidth="1"/>
    <col min="9487" max="9487" width="0" style="1" hidden="1" customWidth="1"/>
    <col min="9488" max="9488" width="8.44140625" style="1" customWidth="1"/>
    <col min="9489" max="9491" width="9.109375" style="1" customWidth="1"/>
    <col min="9492" max="9492" width="8.5546875" style="1" customWidth="1"/>
    <col min="9493" max="9493" width="11.6640625" style="1" customWidth="1"/>
    <col min="9494" max="9728" width="9.109375" style="1"/>
    <col min="9729" max="9729" width="26.88671875" style="1" customWidth="1"/>
    <col min="9730" max="9730" width="10.44140625" style="1" customWidth="1"/>
    <col min="9731" max="9731" width="8.88671875" style="1" customWidth="1"/>
    <col min="9732" max="9734" width="9.109375" style="1" customWidth="1"/>
    <col min="9735" max="9735" width="8.44140625" style="1" customWidth="1"/>
    <col min="9736" max="9738" width="9.109375" style="1" customWidth="1"/>
    <col min="9739" max="9739" width="8.44140625" style="1" customWidth="1"/>
    <col min="9740" max="9742" width="9.109375" style="1" customWidth="1"/>
    <col min="9743" max="9743" width="0" style="1" hidden="1" customWidth="1"/>
    <col min="9744" max="9744" width="8.44140625" style="1" customWidth="1"/>
    <col min="9745" max="9747" width="9.109375" style="1" customWidth="1"/>
    <col min="9748" max="9748" width="8.5546875" style="1" customWidth="1"/>
    <col min="9749" max="9749" width="11.6640625" style="1" customWidth="1"/>
    <col min="9750" max="9984" width="9.109375" style="1"/>
    <col min="9985" max="9985" width="26.88671875" style="1" customWidth="1"/>
    <col min="9986" max="9986" width="10.44140625" style="1" customWidth="1"/>
    <col min="9987" max="9987" width="8.88671875" style="1" customWidth="1"/>
    <col min="9988" max="9990" width="9.109375" style="1" customWidth="1"/>
    <col min="9991" max="9991" width="8.44140625" style="1" customWidth="1"/>
    <col min="9992" max="9994" width="9.109375" style="1" customWidth="1"/>
    <col min="9995" max="9995" width="8.44140625" style="1" customWidth="1"/>
    <col min="9996" max="9998" width="9.109375" style="1" customWidth="1"/>
    <col min="9999" max="9999" width="0" style="1" hidden="1" customWidth="1"/>
    <col min="10000" max="10000" width="8.44140625" style="1" customWidth="1"/>
    <col min="10001" max="10003" width="9.109375" style="1" customWidth="1"/>
    <col min="10004" max="10004" width="8.5546875" style="1" customWidth="1"/>
    <col min="10005" max="10005" width="11.6640625" style="1" customWidth="1"/>
    <col min="10006" max="10240" width="9.109375" style="1"/>
    <col min="10241" max="10241" width="26.88671875" style="1" customWidth="1"/>
    <col min="10242" max="10242" width="10.44140625" style="1" customWidth="1"/>
    <col min="10243" max="10243" width="8.88671875" style="1" customWidth="1"/>
    <col min="10244" max="10246" width="9.109375" style="1" customWidth="1"/>
    <col min="10247" max="10247" width="8.44140625" style="1" customWidth="1"/>
    <col min="10248" max="10250" width="9.109375" style="1" customWidth="1"/>
    <col min="10251" max="10251" width="8.44140625" style="1" customWidth="1"/>
    <col min="10252" max="10254" width="9.109375" style="1" customWidth="1"/>
    <col min="10255" max="10255" width="0" style="1" hidden="1" customWidth="1"/>
    <col min="10256" max="10256" width="8.44140625" style="1" customWidth="1"/>
    <col min="10257" max="10259" width="9.109375" style="1" customWidth="1"/>
    <col min="10260" max="10260" width="8.5546875" style="1" customWidth="1"/>
    <col min="10261" max="10261" width="11.6640625" style="1" customWidth="1"/>
    <col min="10262" max="10496" width="9.109375" style="1"/>
    <col min="10497" max="10497" width="26.88671875" style="1" customWidth="1"/>
    <col min="10498" max="10498" width="10.44140625" style="1" customWidth="1"/>
    <col min="10499" max="10499" width="8.88671875" style="1" customWidth="1"/>
    <col min="10500" max="10502" width="9.109375" style="1" customWidth="1"/>
    <col min="10503" max="10503" width="8.44140625" style="1" customWidth="1"/>
    <col min="10504" max="10506" width="9.109375" style="1" customWidth="1"/>
    <col min="10507" max="10507" width="8.44140625" style="1" customWidth="1"/>
    <col min="10508" max="10510" width="9.109375" style="1" customWidth="1"/>
    <col min="10511" max="10511" width="0" style="1" hidden="1" customWidth="1"/>
    <col min="10512" max="10512" width="8.44140625" style="1" customWidth="1"/>
    <col min="10513" max="10515" width="9.109375" style="1" customWidth="1"/>
    <col min="10516" max="10516" width="8.5546875" style="1" customWidth="1"/>
    <col min="10517" max="10517" width="11.6640625" style="1" customWidth="1"/>
    <col min="10518" max="10752" width="9.109375" style="1"/>
    <col min="10753" max="10753" width="26.88671875" style="1" customWidth="1"/>
    <col min="10754" max="10754" width="10.44140625" style="1" customWidth="1"/>
    <col min="10755" max="10755" width="8.88671875" style="1" customWidth="1"/>
    <col min="10756" max="10758" width="9.109375" style="1" customWidth="1"/>
    <col min="10759" max="10759" width="8.44140625" style="1" customWidth="1"/>
    <col min="10760" max="10762" width="9.109375" style="1" customWidth="1"/>
    <col min="10763" max="10763" width="8.44140625" style="1" customWidth="1"/>
    <col min="10764" max="10766" width="9.109375" style="1" customWidth="1"/>
    <col min="10767" max="10767" width="0" style="1" hidden="1" customWidth="1"/>
    <col min="10768" max="10768" width="8.44140625" style="1" customWidth="1"/>
    <col min="10769" max="10771" width="9.109375" style="1" customWidth="1"/>
    <col min="10772" max="10772" width="8.5546875" style="1" customWidth="1"/>
    <col min="10773" max="10773" width="11.6640625" style="1" customWidth="1"/>
    <col min="10774" max="11008" width="9.109375" style="1"/>
    <col min="11009" max="11009" width="26.88671875" style="1" customWidth="1"/>
    <col min="11010" max="11010" width="10.44140625" style="1" customWidth="1"/>
    <col min="11011" max="11011" width="8.88671875" style="1" customWidth="1"/>
    <col min="11012" max="11014" width="9.109375" style="1" customWidth="1"/>
    <col min="11015" max="11015" width="8.44140625" style="1" customWidth="1"/>
    <col min="11016" max="11018" width="9.109375" style="1" customWidth="1"/>
    <col min="11019" max="11019" width="8.44140625" style="1" customWidth="1"/>
    <col min="11020" max="11022" width="9.109375" style="1" customWidth="1"/>
    <col min="11023" max="11023" width="0" style="1" hidden="1" customWidth="1"/>
    <col min="11024" max="11024" width="8.44140625" style="1" customWidth="1"/>
    <col min="11025" max="11027" width="9.109375" style="1" customWidth="1"/>
    <col min="11028" max="11028" width="8.5546875" style="1" customWidth="1"/>
    <col min="11029" max="11029" width="11.6640625" style="1" customWidth="1"/>
    <col min="11030" max="11264" width="9.109375" style="1"/>
    <col min="11265" max="11265" width="26.88671875" style="1" customWidth="1"/>
    <col min="11266" max="11266" width="10.44140625" style="1" customWidth="1"/>
    <col min="11267" max="11267" width="8.88671875" style="1" customWidth="1"/>
    <col min="11268" max="11270" width="9.109375" style="1" customWidth="1"/>
    <col min="11271" max="11271" width="8.44140625" style="1" customWidth="1"/>
    <col min="11272" max="11274" width="9.109375" style="1" customWidth="1"/>
    <col min="11275" max="11275" width="8.44140625" style="1" customWidth="1"/>
    <col min="11276" max="11278" width="9.109375" style="1" customWidth="1"/>
    <col min="11279" max="11279" width="0" style="1" hidden="1" customWidth="1"/>
    <col min="11280" max="11280" width="8.44140625" style="1" customWidth="1"/>
    <col min="11281" max="11283" width="9.109375" style="1" customWidth="1"/>
    <col min="11284" max="11284" width="8.5546875" style="1" customWidth="1"/>
    <col min="11285" max="11285" width="11.6640625" style="1" customWidth="1"/>
    <col min="11286" max="11520" width="9.109375" style="1"/>
    <col min="11521" max="11521" width="26.88671875" style="1" customWidth="1"/>
    <col min="11522" max="11522" width="10.44140625" style="1" customWidth="1"/>
    <col min="11523" max="11523" width="8.88671875" style="1" customWidth="1"/>
    <col min="11524" max="11526" width="9.109375" style="1" customWidth="1"/>
    <col min="11527" max="11527" width="8.44140625" style="1" customWidth="1"/>
    <col min="11528" max="11530" width="9.109375" style="1" customWidth="1"/>
    <col min="11531" max="11531" width="8.44140625" style="1" customWidth="1"/>
    <col min="11532" max="11534" width="9.109375" style="1" customWidth="1"/>
    <col min="11535" max="11535" width="0" style="1" hidden="1" customWidth="1"/>
    <col min="11536" max="11536" width="8.44140625" style="1" customWidth="1"/>
    <col min="11537" max="11539" width="9.109375" style="1" customWidth="1"/>
    <col min="11540" max="11540" width="8.5546875" style="1" customWidth="1"/>
    <col min="11541" max="11541" width="11.6640625" style="1" customWidth="1"/>
    <col min="11542" max="11776" width="9.109375" style="1"/>
    <col min="11777" max="11777" width="26.88671875" style="1" customWidth="1"/>
    <col min="11778" max="11778" width="10.44140625" style="1" customWidth="1"/>
    <col min="11779" max="11779" width="8.88671875" style="1" customWidth="1"/>
    <col min="11780" max="11782" width="9.109375" style="1" customWidth="1"/>
    <col min="11783" max="11783" width="8.44140625" style="1" customWidth="1"/>
    <col min="11784" max="11786" width="9.109375" style="1" customWidth="1"/>
    <col min="11787" max="11787" width="8.44140625" style="1" customWidth="1"/>
    <col min="11788" max="11790" width="9.109375" style="1" customWidth="1"/>
    <col min="11791" max="11791" width="0" style="1" hidden="1" customWidth="1"/>
    <col min="11792" max="11792" width="8.44140625" style="1" customWidth="1"/>
    <col min="11793" max="11795" width="9.109375" style="1" customWidth="1"/>
    <col min="11796" max="11796" width="8.5546875" style="1" customWidth="1"/>
    <col min="11797" max="11797" width="11.6640625" style="1" customWidth="1"/>
    <col min="11798" max="12032" width="9.109375" style="1"/>
    <col min="12033" max="12033" width="26.88671875" style="1" customWidth="1"/>
    <col min="12034" max="12034" width="10.44140625" style="1" customWidth="1"/>
    <col min="12035" max="12035" width="8.88671875" style="1" customWidth="1"/>
    <col min="12036" max="12038" width="9.109375" style="1" customWidth="1"/>
    <col min="12039" max="12039" width="8.44140625" style="1" customWidth="1"/>
    <col min="12040" max="12042" width="9.109375" style="1" customWidth="1"/>
    <col min="12043" max="12043" width="8.44140625" style="1" customWidth="1"/>
    <col min="12044" max="12046" width="9.109375" style="1" customWidth="1"/>
    <col min="12047" max="12047" width="0" style="1" hidden="1" customWidth="1"/>
    <col min="12048" max="12048" width="8.44140625" style="1" customWidth="1"/>
    <col min="12049" max="12051" width="9.109375" style="1" customWidth="1"/>
    <col min="12052" max="12052" width="8.5546875" style="1" customWidth="1"/>
    <col min="12053" max="12053" width="11.6640625" style="1" customWidth="1"/>
    <col min="12054" max="12288" width="9.109375" style="1"/>
    <col min="12289" max="12289" width="26.88671875" style="1" customWidth="1"/>
    <col min="12290" max="12290" width="10.44140625" style="1" customWidth="1"/>
    <col min="12291" max="12291" width="8.88671875" style="1" customWidth="1"/>
    <col min="12292" max="12294" width="9.109375" style="1" customWidth="1"/>
    <col min="12295" max="12295" width="8.44140625" style="1" customWidth="1"/>
    <col min="12296" max="12298" width="9.109375" style="1" customWidth="1"/>
    <col min="12299" max="12299" width="8.44140625" style="1" customWidth="1"/>
    <col min="12300" max="12302" width="9.109375" style="1" customWidth="1"/>
    <col min="12303" max="12303" width="0" style="1" hidden="1" customWidth="1"/>
    <col min="12304" max="12304" width="8.44140625" style="1" customWidth="1"/>
    <col min="12305" max="12307" width="9.109375" style="1" customWidth="1"/>
    <col min="12308" max="12308" width="8.5546875" style="1" customWidth="1"/>
    <col min="12309" max="12309" width="11.6640625" style="1" customWidth="1"/>
    <col min="12310" max="12544" width="9.109375" style="1"/>
    <col min="12545" max="12545" width="26.88671875" style="1" customWidth="1"/>
    <col min="12546" max="12546" width="10.44140625" style="1" customWidth="1"/>
    <col min="12547" max="12547" width="8.88671875" style="1" customWidth="1"/>
    <col min="12548" max="12550" width="9.109375" style="1" customWidth="1"/>
    <col min="12551" max="12551" width="8.44140625" style="1" customWidth="1"/>
    <col min="12552" max="12554" width="9.109375" style="1" customWidth="1"/>
    <col min="12555" max="12555" width="8.44140625" style="1" customWidth="1"/>
    <col min="12556" max="12558" width="9.109375" style="1" customWidth="1"/>
    <col min="12559" max="12559" width="0" style="1" hidden="1" customWidth="1"/>
    <col min="12560" max="12560" width="8.44140625" style="1" customWidth="1"/>
    <col min="12561" max="12563" width="9.109375" style="1" customWidth="1"/>
    <col min="12564" max="12564" width="8.5546875" style="1" customWidth="1"/>
    <col min="12565" max="12565" width="11.6640625" style="1" customWidth="1"/>
    <col min="12566" max="12800" width="9.109375" style="1"/>
    <col min="12801" max="12801" width="26.88671875" style="1" customWidth="1"/>
    <col min="12802" max="12802" width="10.44140625" style="1" customWidth="1"/>
    <col min="12803" max="12803" width="8.88671875" style="1" customWidth="1"/>
    <col min="12804" max="12806" width="9.109375" style="1" customWidth="1"/>
    <col min="12807" max="12807" width="8.44140625" style="1" customWidth="1"/>
    <col min="12808" max="12810" width="9.109375" style="1" customWidth="1"/>
    <col min="12811" max="12811" width="8.44140625" style="1" customWidth="1"/>
    <col min="12812" max="12814" width="9.109375" style="1" customWidth="1"/>
    <col min="12815" max="12815" width="0" style="1" hidden="1" customWidth="1"/>
    <col min="12816" max="12816" width="8.44140625" style="1" customWidth="1"/>
    <col min="12817" max="12819" width="9.109375" style="1" customWidth="1"/>
    <col min="12820" max="12820" width="8.5546875" style="1" customWidth="1"/>
    <col min="12821" max="12821" width="11.6640625" style="1" customWidth="1"/>
    <col min="12822" max="13056" width="9.109375" style="1"/>
    <col min="13057" max="13057" width="26.88671875" style="1" customWidth="1"/>
    <col min="13058" max="13058" width="10.44140625" style="1" customWidth="1"/>
    <col min="13059" max="13059" width="8.88671875" style="1" customWidth="1"/>
    <col min="13060" max="13062" width="9.109375" style="1" customWidth="1"/>
    <col min="13063" max="13063" width="8.44140625" style="1" customWidth="1"/>
    <col min="13064" max="13066" width="9.109375" style="1" customWidth="1"/>
    <col min="13067" max="13067" width="8.44140625" style="1" customWidth="1"/>
    <col min="13068" max="13070" width="9.109375" style="1" customWidth="1"/>
    <col min="13071" max="13071" width="0" style="1" hidden="1" customWidth="1"/>
    <col min="13072" max="13072" width="8.44140625" style="1" customWidth="1"/>
    <col min="13073" max="13075" width="9.109375" style="1" customWidth="1"/>
    <col min="13076" max="13076" width="8.5546875" style="1" customWidth="1"/>
    <col min="13077" max="13077" width="11.6640625" style="1" customWidth="1"/>
    <col min="13078" max="13312" width="9.109375" style="1"/>
    <col min="13313" max="13313" width="26.88671875" style="1" customWidth="1"/>
    <col min="13314" max="13314" width="10.44140625" style="1" customWidth="1"/>
    <col min="13315" max="13315" width="8.88671875" style="1" customWidth="1"/>
    <col min="13316" max="13318" width="9.109375" style="1" customWidth="1"/>
    <col min="13319" max="13319" width="8.44140625" style="1" customWidth="1"/>
    <col min="13320" max="13322" width="9.109375" style="1" customWidth="1"/>
    <col min="13323" max="13323" width="8.44140625" style="1" customWidth="1"/>
    <col min="13324" max="13326" width="9.109375" style="1" customWidth="1"/>
    <col min="13327" max="13327" width="0" style="1" hidden="1" customWidth="1"/>
    <col min="13328" max="13328" width="8.44140625" style="1" customWidth="1"/>
    <col min="13329" max="13331" width="9.109375" style="1" customWidth="1"/>
    <col min="13332" max="13332" width="8.5546875" style="1" customWidth="1"/>
    <col min="13333" max="13333" width="11.6640625" style="1" customWidth="1"/>
    <col min="13334" max="13568" width="9.109375" style="1"/>
    <col min="13569" max="13569" width="26.88671875" style="1" customWidth="1"/>
    <col min="13570" max="13570" width="10.44140625" style="1" customWidth="1"/>
    <col min="13571" max="13571" width="8.88671875" style="1" customWidth="1"/>
    <col min="13572" max="13574" width="9.109375" style="1" customWidth="1"/>
    <col min="13575" max="13575" width="8.44140625" style="1" customWidth="1"/>
    <col min="13576" max="13578" width="9.109375" style="1" customWidth="1"/>
    <col min="13579" max="13579" width="8.44140625" style="1" customWidth="1"/>
    <col min="13580" max="13582" width="9.109375" style="1" customWidth="1"/>
    <col min="13583" max="13583" width="0" style="1" hidden="1" customWidth="1"/>
    <col min="13584" max="13584" width="8.44140625" style="1" customWidth="1"/>
    <col min="13585" max="13587" width="9.109375" style="1" customWidth="1"/>
    <col min="13588" max="13588" width="8.5546875" style="1" customWidth="1"/>
    <col min="13589" max="13589" width="11.6640625" style="1" customWidth="1"/>
    <col min="13590" max="13824" width="9.109375" style="1"/>
    <col min="13825" max="13825" width="26.88671875" style="1" customWidth="1"/>
    <col min="13826" max="13826" width="10.44140625" style="1" customWidth="1"/>
    <col min="13827" max="13827" width="8.88671875" style="1" customWidth="1"/>
    <col min="13828" max="13830" width="9.109375" style="1" customWidth="1"/>
    <col min="13831" max="13831" width="8.44140625" style="1" customWidth="1"/>
    <col min="13832" max="13834" width="9.109375" style="1" customWidth="1"/>
    <col min="13835" max="13835" width="8.44140625" style="1" customWidth="1"/>
    <col min="13836" max="13838" width="9.109375" style="1" customWidth="1"/>
    <col min="13839" max="13839" width="0" style="1" hidden="1" customWidth="1"/>
    <col min="13840" max="13840" width="8.44140625" style="1" customWidth="1"/>
    <col min="13841" max="13843" width="9.109375" style="1" customWidth="1"/>
    <col min="13844" max="13844" width="8.5546875" style="1" customWidth="1"/>
    <col min="13845" max="13845" width="11.6640625" style="1" customWidth="1"/>
    <col min="13846" max="14080" width="9.109375" style="1"/>
    <col min="14081" max="14081" width="26.88671875" style="1" customWidth="1"/>
    <col min="14082" max="14082" width="10.44140625" style="1" customWidth="1"/>
    <col min="14083" max="14083" width="8.88671875" style="1" customWidth="1"/>
    <col min="14084" max="14086" width="9.109375" style="1" customWidth="1"/>
    <col min="14087" max="14087" width="8.44140625" style="1" customWidth="1"/>
    <col min="14088" max="14090" width="9.109375" style="1" customWidth="1"/>
    <col min="14091" max="14091" width="8.44140625" style="1" customWidth="1"/>
    <col min="14092" max="14094" width="9.109375" style="1" customWidth="1"/>
    <col min="14095" max="14095" width="0" style="1" hidden="1" customWidth="1"/>
    <col min="14096" max="14096" width="8.44140625" style="1" customWidth="1"/>
    <col min="14097" max="14099" width="9.109375" style="1" customWidth="1"/>
    <col min="14100" max="14100" width="8.5546875" style="1" customWidth="1"/>
    <col min="14101" max="14101" width="11.6640625" style="1" customWidth="1"/>
    <col min="14102" max="14336" width="9.109375" style="1"/>
    <col min="14337" max="14337" width="26.88671875" style="1" customWidth="1"/>
    <col min="14338" max="14338" width="10.44140625" style="1" customWidth="1"/>
    <col min="14339" max="14339" width="8.88671875" style="1" customWidth="1"/>
    <col min="14340" max="14342" width="9.109375" style="1" customWidth="1"/>
    <col min="14343" max="14343" width="8.44140625" style="1" customWidth="1"/>
    <col min="14344" max="14346" width="9.109375" style="1" customWidth="1"/>
    <col min="14347" max="14347" width="8.44140625" style="1" customWidth="1"/>
    <col min="14348" max="14350" width="9.109375" style="1" customWidth="1"/>
    <col min="14351" max="14351" width="0" style="1" hidden="1" customWidth="1"/>
    <col min="14352" max="14352" width="8.44140625" style="1" customWidth="1"/>
    <col min="14353" max="14355" width="9.109375" style="1" customWidth="1"/>
    <col min="14356" max="14356" width="8.5546875" style="1" customWidth="1"/>
    <col min="14357" max="14357" width="11.6640625" style="1" customWidth="1"/>
    <col min="14358" max="14592" width="9.109375" style="1"/>
    <col min="14593" max="14593" width="26.88671875" style="1" customWidth="1"/>
    <col min="14594" max="14594" width="10.44140625" style="1" customWidth="1"/>
    <col min="14595" max="14595" width="8.88671875" style="1" customWidth="1"/>
    <col min="14596" max="14598" width="9.109375" style="1" customWidth="1"/>
    <col min="14599" max="14599" width="8.44140625" style="1" customWidth="1"/>
    <col min="14600" max="14602" width="9.109375" style="1" customWidth="1"/>
    <col min="14603" max="14603" width="8.44140625" style="1" customWidth="1"/>
    <col min="14604" max="14606" width="9.109375" style="1" customWidth="1"/>
    <col min="14607" max="14607" width="0" style="1" hidden="1" customWidth="1"/>
    <col min="14608" max="14608" width="8.44140625" style="1" customWidth="1"/>
    <col min="14609" max="14611" width="9.109375" style="1" customWidth="1"/>
    <col min="14612" max="14612" width="8.5546875" style="1" customWidth="1"/>
    <col min="14613" max="14613" width="11.6640625" style="1" customWidth="1"/>
    <col min="14614" max="14848" width="9.109375" style="1"/>
    <col min="14849" max="14849" width="26.88671875" style="1" customWidth="1"/>
    <col min="14850" max="14850" width="10.44140625" style="1" customWidth="1"/>
    <col min="14851" max="14851" width="8.88671875" style="1" customWidth="1"/>
    <col min="14852" max="14854" width="9.109375" style="1" customWidth="1"/>
    <col min="14855" max="14855" width="8.44140625" style="1" customWidth="1"/>
    <col min="14856" max="14858" width="9.109375" style="1" customWidth="1"/>
    <col min="14859" max="14859" width="8.44140625" style="1" customWidth="1"/>
    <col min="14860" max="14862" width="9.109375" style="1" customWidth="1"/>
    <col min="14863" max="14863" width="0" style="1" hidden="1" customWidth="1"/>
    <col min="14864" max="14864" width="8.44140625" style="1" customWidth="1"/>
    <col min="14865" max="14867" width="9.109375" style="1" customWidth="1"/>
    <col min="14868" max="14868" width="8.5546875" style="1" customWidth="1"/>
    <col min="14869" max="14869" width="11.6640625" style="1" customWidth="1"/>
    <col min="14870" max="15104" width="9.109375" style="1"/>
    <col min="15105" max="15105" width="26.88671875" style="1" customWidth="1"/>
    <col min="15106" max="15106" width="10.44140625" style="1" customWidth="1"/>
    <col min="15107" max="15107" width="8.88671875" style="1" customWidth="1"/>
    <col min="15108" max="15110" width="9.109375" style="1" customWidth="1"/>
    <col min="15111" max="15111" width="8.44140625" style="1" customWidth="1"/>
    <col min="15112" max="15114" width="9.109375" style="1" customWidth="1"/>
    <col min="15115" max="15115" width="8.44140625" style="1" customWidth="1"/>
    <col min="15116" max="15118" width="9.109375" style="1" customWidth="1"/>
    <col min="15119" max="15119" width="0" style="1" hidden="1" customWidth="1"/>
    <col min="15120" max="15120" width="8.44140625" style="1" customWidth="1"/>
    <col min="15121" max="15123" width="9.109375" style="1" customWidth="1"/>
    <col min="15124" max="15124" width="8.5546875" style="1" customWidth="1"/>
    <col min="15125" max="15125" width="11.6640625" style="1" customWidth="1"/>
    <col min="15126" max="15360" width="9.109375" style="1"/>
    <col min="15361" max="15361" width="26.88671875" style="1" customWidth="1"/>
    <col min="15362" max="15362" width="10.44140625" style="1" customWidth="1"/>
    <col min="15363" max="15363" width="8.88671875" style="1" customWidth="1"/>
    <col min="15364" max="15366" width="9.109375" style="1" customWidth="1"/>
    <col min="15367" max="15367" width="8.44140625" style="1" customWidth="1"/>
    <col min="15368" max="15370" width="9.109375" style="1" customWidth="1"/>
    <col min="15371" max="15371" width="8.44140625" style="1" customWidth="1"/>
    <col min="15372" max="15374" width="9.109375" style="1" customWidth="1"/>
    <col min="15375" max="15375" width="0" style="1" hidden="1" customWidth="1"/>
    <col min="15376" max="15376" width="8.44140625" style="1" customWidth="1"/>
    <col min="15377" max="15379" width="9.109375" style="1" customWidth="1"/>
    <col min="15380" max="15380" width="8.5546875" style="1" customWidth="1"/>
    <col min="15381" max="15381" width="11.6640625" style="1" customWidth="1"/>
    <col min="15382" max="15616" width="9.109375" style="1"/>
    <col min="15617" max="15617" width="26.88671875" style="1" customWidth="1"/>
    <col min="15618" max="15618" width="10.44140625" style="1" customWidth="1"/>
    <col min="15619" max="15619" width="8.88671875" style="1" customWidth="1"/>
    <col min="15620" max="15622" width="9.109375" style="1" customWidth="1"/>
    <col min="15623" max="15623" width="8.44140625" style="1" customWidth="1"/>
    <col min="15624" max="15626" width="9.109375" style="1" customWidth="1"/>
    <col min="15627" max="15627" width="8.44140625" style="1" customWidth="1"/>
    <col min="15628" max="15630" width="9.109375" style="1" customWidth="1"/>
    <col min="15631" max="15631" width="0" style="1" hidden="1" customWidth="1"/>
    <col min="15632" max="15632" width="8.44140625" style="1" customWidth="1"/>
    <col min="15633" max="15635" width="9.109375" style="1" customWidth="1"/>
    <col min="15636" max="15636" width="8.5546875" style="1" customWidth="1"/>
    <col min="15637" max="15637" width="11.6640625" style="1" customWidth="1"/>
    <col min="15638" max="15872" width="9.109375" style="1"/>
    <col min="15873" max="15873" width="26.88671875" style="1" customWidth="1"/>
    <col min="15874" max="15874" width="10.44140625" style="1" customWidth="1"/>
    <col min="15875" max="15875" width="8.88671875" style="1" customWidth="1"/>
    <col min="15876" max="15878" width="9.109375" style="1" customWidth="1"/>
    <col min="15879" max="15879" width="8.44140625" style="1" customWidth="1"/>
    <col min="15880" max="15882" width="9.109375" style="1" customWidth="1"/>
    <col min="15883" max="15883" width="8.44140625" style="1" customWidth="1"/>
    <col min="15884" max="15886" width="9.109375" style="1" customWidth="1"/>
    <col min="15887" max="15887" width="0" style="1" hidden="1" customWidth="1"/>
    <col min="15888" max="15888" width="8.44140625" style="1" customWidth="1"/>
    <col min="15889" max="15891" width="9.109375" style="1" customWidth="1"/>
    <col min="15892" max="15892" width="8.5546875" style="1" customWidth="1"/>
    <col min="15893" max="15893" width="11.6640625" style="1" customWidth="1"/>
    <col min="15894" max="16128" width="9.109375" style="1"/>
    <col min="16129" max="16129" width="26.88671875" style="1" customWidth="1"/>
    <col min="16130" max="16130" width="10.44140625" style="1" customWidth="1"/>
    <col min="16131" max="16131" width="8.88671875" style="1" customWidth="1"/>
    <col min="16132" max="16134" width="9.109375" style="1" customWidth="1"/>
    <col min="16135" max="16135" width="8.44140625" style="1" customWidth="1"/>
    <col min="16136" max="16138" width="9.109375" style="1" customWidth="1"/>
    <col min="16139" max="16139" width="8.44140625" style="1" customWidth="1"/>
    <col min="16140" max="16142" width="9.109375" style="1" customWidth="1"/>
    <col min="16143" max="16143" width="0" style="1" hidden="1" customWidth="1"/>
    <col min="16144" max="16144" width="8.44140625" style="1" customWidth="1"/>
    <col min="16145" max="16147" width="9.109375" style="1" customWidth="1"/>
    <col min="16148" max="16148" width="8.5546875" style="1" customWidth="1"/>
    <col min="16149" max="16149" width="11.6640625" style="1" customWidth="1"/>
    <col min="16150" max="16384" width="9.109375" style="1"/>
  </cols>
  <sheetData>
    <row r="1" spans="1:21">
      <c r="P1" s="43" t="s">
        <v>0</v>
      </c>
      <c r="Q1" s="43"/>
      <c r="R1" s="43"/>
      <c r="S1" s="43"/>
      <c r="T1" s="43"/>
    </row>
    <row r="2" spans="1:21">
      <c r="P2" s="44" t="s">
        <v>1</v>
      </c>
      <c r="Q2" s="44"/>
      <c r="R2" s="44"/>
      <c r="S2" s="44"/>
      <c r="T2" s="44"/>
    </row>
    <row r="3" spans="1:21">
      <c r="P3" s="2"/>
      <c r="Q3" s="3"/>
      <c r="R3" s="3"/>
      <c r="S3" s="3"/>
      <c r="T3" s="3"/>
    </row>
    <row r="4" spans="1:21">
      <c r="A4" s="45" t="s">
        <v>2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"/>
    </row>
    <row r="5" spans="1:21">
      <c r="A5" s="45" t="s">
        <v>53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"/>
    </row>
    <row r="6" spans="1:2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4"/>
    </row>
    <row r="7" spans="1:21">
      <c r="A7" s="46" t="s">
        <v>3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"/>
    </row>
    <row r="8" spans="1:21">
      <c r="A8" s="41" t="s">
        <v>4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"/>
    </row>
    <row r="9" spans="1:21">
      <c r="A9" s="4"/>
      <c r="B9" s="4"/>
      <c r="C9" s="6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>
      <c r="A10" s="42" t="s">
        <v>5</v>
      </c>
      <c r="B10" s="42" t="s">
        <v>6</v>
      </c>
      <c r="C10" s="42" t="s">
        <v>7</v>
      </c>
      <c r="D10" s="42" t="s">
        <v>8</v>
      </c>
      <c r="E10" s="42"/>
      <c r="F10" s="42"/>
      <c r="G10" s="42" t="s">
        <v>9</v>
      </c>
      <c r="H10" s="42" t="s">
        <v>10</v>
      </c>
      <c r="I10" s="42"/>
      <c r="J10" s="42"/>
      <c r="K10" s="42" t="s">
        <v>11</v>
      </c>
      <c r="L10" s="42" t="s">
        <v>12</v>
      </c>
      <c r="M10" s="42"/>
      <c r="N10" s="42"/>
      <c r="O10" s="26"/>
      <c r="P10" s="42" t="s">
        <v>13</v>
      </c>
      <c r="Q10" s="42" t="s">
        <v>14</v>
      </c>
      <c r="R10" s="42"/>
      <c r="S10" s="42"/>
      <c r="T10" s="42" t="s">
        <v>15</v>
      </c>
      <c r="U10" s="4"/>
    </row>
    <row r="11" spans="1:21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26"/>
      <c r="P11" s="42"/>
      <c r="Q11" s="42"/>
      <c r="R11" s="42"/>
      <c r="S11" s="42"/>
      <c r="T11" s="42"/>
      <c r="U11" s="4"/>
    </row>
    <row r="12" spans="1:21">
      <c r="A12" s="42"/>
      <c r="B12" s="42"/>
      <c r="C12" s="42"/>
      <c r="D12" s="8" t="s">
        <v>16</v>
      </c>
      <c r="E12" s="8" t="s">
        <v>17</v>
      </c>
      <c r="F12" s="8" t="s">
        <v>18</v>
      </c>
      <c r="G12" s="42"/>
      <c r="H12" s="8" t="s">
        <v>19</v>
      </c>
      <c r="I12" s="8" t="s">
        <v>20</v>
      </c>
      <c r="J12" s="8" t="s">
        <v>21</v>
      </c>
      <c r="K12" s="42"/>
      <c r="L12" s="8" t="s">
        <v>22</v>
      </c>
      <c r="M12" s="8" t="s">
        <v>23</v>
      </c>
      <c r="N12" s="8" t="s">
        <v>24</v>
      </c>
      <c r="O12" s="8"/>
      <c r="P12" s="42"/>
      <c r="Q12" s="8" t="s">
        <v>25</v>
      </c>
      <c r="R12" s="8" t="s">
        <v>26</v>
      </c>
      <c r="S12" s="8" t="s">
        <v>27</v>
      </c>
      <c r="T12" s="42"/>
      <c r="U12" s="4"/>
    </row>
    <row r="13" spans="1:21">
      <c r="A13" s="9" t="s">
        <v>28</v>
      </c>
      <c r="B13" s="9">
        <v>2</v>
      </c>
      <c r="C13" s="9">
        <v>3</v>
      </c>
      <c r="D13" s="9">
        <v>4</v>
      </c>
      <c r="E13" s="9">
        <v>5</v>
      </c>
      <c r="F13" s="9">
        <v>6</v>
      </c>
      <c r="G13" s="9">
        <v>7</v>
      </c>
      <c r="H13" s="9">
        <v>8</v>
      </c>
      <c r="I13" s="9">
        <v>9</v>
      </c>
      <c r="J13" s="9">
        <v>10</v>
      </c>
      <c r="K13" s="9">
        <v>11</v>
      </c>
      <c r="L13" s="9">
        <v>12</v>
      </c>
      <c r="M13" s="9">
        <v>13</v>
      </c>
      <c r="N13" s="9">
        <v>14</v>
      </c>
      <c r="O13" s="9"/>
      <c r="P13" s="9">
        <v>15</v>
      </c>
      <c r="Q13" s="10">
        <v>16</v>
      </c>
      <c r="R13" s="9">
        <v>17</v>
      </c>
      <c r="S13" s="9">
        <v>18</v>
      </c>
      <c r="T13" s="9">
        <v>19</v>
      </c>
      <c r="U13" s="4"/>
    </row>
    <row r="14" spans="1:21" ht="26.4">
      <c r="A14" s="11" t="s">
        <v>29</v>
      </c>
      <c r="B14" s="12"/>
      <c r="C14" s="12">
        <f>C16+C17</f>
        <v>0</v>
      </c>
      <c r="D14" s="13">
        <f>D16+D17</f>
        <v>0</v>
      </c>
      <c r="E14" s="13">
        <f t="shared" ref="E14:T14" si="0">E16+E17</f>
        <v>0</v>
      </c>
      <c r="F14" s="13">
        <f t="shared" si="0"/>
        <v>0</v>
      </c>
      <c r="G14" s="13">
        <f t="shared" si="0"/>
        <v>0</v>
      </c>
      <c r="H14" s="13">
        <f t="shared" si="0"/>
        <v>0</v>
      </c>
      <c r="I14" s="13">
        <f t="shared" si="0"/>
        <v>0</v>
      </c>
      <c r="J14" s="13">
        <f t="shared" si="0"/>
        <v>0</v>
      </c>
      <c r="K14" s="13">
        <f t="shared" si="0"/>
        <v>0</v>
      </c>
      <c r="L14" s="13">
        <f t="shared" si="0"/>
        <v>0</v>
      </c>
      <c r="M14" s="13">
        <f t="shared" si="0"/>
        <v>0</v>
      </c>
      <c r="N14" s="13">
        <f t="shared" si="0"/>
        <v>0</v>
      </c>
      <c r="O14" s="13">
        <f t="shared" si="0"/>
        <v>0</v>
      </c>
      <c r="P14" s="13">
        <f t="shared" si="0"/>
        <v>0</v>
      </c>
      <c r="Q14" s="13">
        <f t="shared" si="0"/>
        <v>0</v>
      </c>
      <c r="R14" s="13">
        <f t="shared" si="0"/>
        <v>0</v>
      </c>
      <c r="S14" s="13">
        <f t="shared" si="0"/>
        <v>0</v>
      </c>
      <c r="T14" s="13">
        <f t="shared" si="0"/>
        <v>0</v>
      </c>
      <c r="U14" s="4"/>
    </row>
    <row r="15" spans="1:21">
      <c r="A15" s="15" t="s">
        <v>30</v>
      </c>
      <c r="B15" s="12"/>
      <c r="C15" s="13"/>
      <c r="D15" s="13"/>
      <c r="E15" s="14"/>
      <c r="F15" s="12"/>
      <c r="G15" s="13"/>
      <c r="H15" s="14"/>
      <c r="I15" s="12"/>
      <c r="J15" s="12"/>
      <c r="K15" s="12"/>
      <c r="L15" s="12"/>
      <c r="M15" s="12"/>
      <c r="N15" s="12"/>
      <c r="O15" s="12"/>
      <c r="P15" s="12"/>
      <c r="Q15" s="12"/>
      <c r="R15" s="14"/>
      <c r="S15" s="12"/>
      <c r="T15" s="12"/>
      <c r="U15" s="4"/>
    </row>
    <row r="16" spans="1:21">
      <c r="A16" s="15" t="s">
        <v>31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4"/>
    </row>
    <row r="17" spans="1:21">
      <c r="A17" s="15" t="s">
        <v>32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4"/>
    </row>
    <row r="18" spans="1:21" ht="39.6">
      <c r="A18" s="11" t="s">
        <v>33</v>
      </c>
      <c r="B18" s="12">
        <f>B20+B21+B22</f>
        <v>12921.1</v>
      </c>
      <c r="C18" s="12">
        <f>G18+K18+P18+T18</f>
        <v>12921.131307</v>
      </c>
      <c r="D18" s="12">
        <f>D20+D21</f>
        <v>7.14</v>
      </c>
      <c r="E18" s="12">
        <f>E20+E21</f>
        <v>404.77030000000002</v>
      </c>
      <c r="F18" s="12">
        <f>F20+F21</f>
        <v>385.46640000000002</v>
      </c>
      <c r="G18" s="13">
        <f>D18+E18+F18</f>
        <v>797.37670000000003</v>
      </c>
      <c r="H18" s="12">
        <f>H20+H21</f>
        <v>454.5138</v>
      </c>
      <c r="I18" s="12">
        <f>I20+I21</f>
        <v>618.50635999999997</v>
      </c>
      <c r="J18" s="12">
        <f>J20+J21</f>
        <v>386.43750999999997</v>
      </c>
      <c r="K18" s="12">
        <f t="shared" ref="K18:K27" si="1">H18+I18+J18</f>
        <v>1459.45767</v>
      </c>
      <c r="L18" s="12">
        <f>L20+L21</f>
        <v>502.20076999999998</v>
      </c>
      <c r="M18" s="12">
        <f>M20+M21</f>
        <v>564.48</v>
      </c>
      <c r="N18" s="12">
        <f>N20+N21</f>
        <v>6549.2111670000004</v>
      </c>
      <c r="O18" s="12"/>
      <c r="P18" s="12">
        <f t="shared" ref="P18:P27" si="2">L18+M18+N18</f>
        <v>7615.8919370000003</v>
      </c>
      <c r="Q18" s="12">
        <f>Q20+Q21</f>
        <v>650.79999999999995</v>
      </c>
      <c r="R18" s="12">
        <f>R20+R21</f>
        <v>835.5</v>
      </c>
      <c r="S18" s="12">
        <f>S20+S21</f>
        <v>1562.105</v>
      </c>
      <c r="T18" s="12">
        <f t="shared" ref="T18:T27" si="3">Q18+R18+S18</f>
        <v>3048.4049999999997</v>
      </c>
      <c r="U18" s="40">
        <f t="shared" ref="U18:U19" si="4">G18+K18+P18</f>
        <v>9872.7263070000008</v>
      </c>
    </row>
    <row r="19" spans="1:21">
      <c r="A19" s="15" t="s">
        <v>30</v>
      </c>
      <c r="B19" s="12"/>
      <c r="C19" s="12"/>
      <c r="D19" s="17"/>
      <c r="E19" s="17"/>
      <c r="F19" s="17"/>
      <c r="G19" s="13"/>
      <c r="H19" s="16"/>
      <c r="I19" s="16"/>
      <c r="J19" s="16"/>
      <c r="K19" s="12"/>
      <c r="L19" s="16"/>
      <c r="M19" s="16"/>
      <c r="N19" s="16"/>
      <c r="O19" s="16"/>
      <c r="P19" s="12"/>
      <c r="Q19" s="16"/>
      <c r="R19" s="16"/>
      <c r="S19" s="16"/>
      <c r="T19" s="12"/>
      <c r="U19" s="40">
        <f t="shared" si="4"/>
        <v>0</v>
      </c>
    </row>
    <row r="20" spans="1:21" ht="26.4">
      <c r="A20" s="18" t="s">
        <v>34</v>
      </c>
      <c r="B20" s="17">
        <v>6921.1</v>
      </c>
      <c r="C20" s="12">
        <f t="shared" ref="C20:C27" si="5">G20+K20+P20+T20</f>
        <v>6921.1313069999997</v>
      </c>
      <c r="D20" s="17">
        <v>7.14</v>
      </c>
      <c r="E20" s="17">
        <v>404.77030000000002</v>
      </c>
      <c r="F20" s="17">
        <v>385.46640000000002</v>
      </c>
      <c r="G20" s="13">
        <f>D20+E20+F20</f>
        <v>797.37670000000003</v>
      </c>
      <c r="H20" s="17">
        <v>454.5138</v>
      </c>
      <c r="I20" s="17">
        <v>618.50635999999997</v>
      </c>
      <c r="J20" s="17">
        <v>386.43750999999997</v>
      </c>
      <c r="K20" s="12">
        <f t="shared" si="1"/>
        <v>1459.45767</v>
      </c>
      <c r="L20" s="17">
        <v>502.20076999999998</v>
      </c>
      <c r="M20" s="17">
        <v>564.48</v>
      </c>
      <c r="N20" s="17">
        <v>549.21116700000005</v>
      </c>
      <c r="O20" s="19"/>
      <c r="P20" s="12">
        <f>L20+M20+N20</f>
        <v>1615.8919369999999</v>
      </c>
      <c r="Q20" s="17">
        <f>600+50.8</f>
        <v>650.79999999999995</v>
      </c>
      <c r="R20" s="17">
        <f>600+235.5</f>
        <v>835.5</v>
      </c>
      <c r="S20" s="17">
        <f>1464.305+97.8</f>
        <v>1562.105</v>
      </c>
      <c r="T20" s="12">
        <f>Q20+R20+S20</f>
        <v>3048.4049999999997</v>
      </c>
      <c r="U20" s="40">
        <f>G20+K20+P20</f>
        <v>3872.7263069999999</v>
      </c>
    </row>
    <row r="21" spans="1:21" ht="26.4">
      <c r="A21" s="18" t="s">
        <v>35</v>
      </c>
      <c r="B21" s="17">
        <v>6000</v>
      </c>
      <c r="C21" s="12">
        <f t="shared" si="5"/>
        <v>6000</v>
      </c>
      <c r="D21" s="17"/>
      <c r="E21" s="17"/>
      <c r="F21" s="17"/>
      <c r="G21" s="13">
        <f t="shared" ref="G21:G27" si="6">D21+E21+F21</f>
        <v>0</v>
      </c>
      <c r="H21" s="17"/>
      <c r="I21" s="17"/>
      <c r="J21" s="17"/>
      <c r="K21" s="12">
        <f t="shared" si="1"/>
        <v>0</v>
      </c>
      <c r="L21" s="17"/>
      <c r="M21" s="17"/>
      <c r="N21" s="17">
        <v>6000</v>
      </c>
      <c r="O21" s="19"/>
      <c r="P21" s="12">
        <f t="shared" si="2"/>
        <v>6000</v>
      </c>
      <c r="Q21" s="17"/>
      <c r="R21" s="17"/>
      <c r="S21" s="17"/>
      <c r="T21" s="12">
        <f t="shared" si="3"/>
        <v>0</v>
      </c>
      <c r="U21" s="40">
        <f t="shared" ref="U21:U22" si="7">G21+K21+P21</f>
        <v>6000</v>
      </c>
    </row>
    <row r="22" spans="1:21" ht="39.6">
      <c r="A22" s="20" t="s">
        <v>36</v>
      </c>
      <c r="B22" s="17">
        <v>0</v>
      </c>
      <c r="C22" s="12">
        <f t="shared" si="5"/>
        <v>0</v>
      </c>
      <c r="D22" s="21">
        <v>0</v>
      </c>
      <c r="E22" s="21">
        <v>0</v>
      </c>
      <c r="F22" s="21">
        <v>0</v>
      </c>
      <c r="G22" s="13">
        <f t="shared" si="6"/>
        <v>0</v>
      </c>
      <c r="H22" s="17">
        <v>0</v>
      </c>
      <c r="I22" s="17">
        <v>0</v>
      </c>
      <c r="J22" s="17">
        <v>0</v>
      </c>
      <c r="K22" s="12">
        <f t="shared" si="1"/>
        <v>0</v>
      </c>
      <c r="L22" s="17">
        <v>0</v>
      </c>
      <c r="M22" s="17">
        <v>0</v>
      </c>
      <c r="N22" s="17">
        <v>0</v>
      </c>
      <c r="O22" s="19"/>
      <c r="P22" s="12">
        <f t="shared" si="2"/>
        <v>0</v>
      </c>
      <c r="Q22" s="17">
        <v>0</v>
      </c>
      <c r="R22" s="17">
        <v>0</v>
      </c>
      <c r="S22" s="17">
        <v>0</v>
      </c>
      <c r="T22" s="12">
        <f t="shared" si="3"/>
        <v>0</v>
      </c>
      <c r="U22" s="40">
        <f t="shared" si="7"/>
        <v>0</v>
      </c>
    </row>
    <row r="23" spans="1:21" ht="26.4">
      <c r="A23" s="22" t="s">
        <v>37</v>
      </c>
      <c r="B23" s="13">
        <f>B25+B26+B27</f>
        <v>55763.7</v>
      </c>
      <c r="C23" s="12">
        <f t="shared" si="5"/>
        <v>58211.023060000007</v>
      </c>
      <c r="D23" s="13">
        <f>D25+D26+D27</f>
        <v>606.34106999999995</v>
      </c>
      <c r="E23" s="13">
        <f>E25+E26+E27</f>
        <v>2209.1822200000001</v>
      </c>
      <c r="F23" s="13">
        <f>F25+F26+F27</f>
        <v>3958.28026</v>
      </c>
      <c r="G23" s="13">
        <f t="shared" si="6"/>
        <v>6773.8035500000005</v>
      </c>
      <c r="H23" s="13">
        <f>H25+H26+H27</f>
        <v>2383.7538</v>
      </c>
      <c r="I23" s="13">
        <f>I25+I26+I27</f>
        <v>3792.9097000000002</v>
      </c>
      <c r="J23" s="13">
        <f>J25+J26+J27</f>
        <v>4260.8670000000002</v>
      </c>
      <c r="K23" s="12">
        <f t="shared" si="1"/>
        <v>10437.530500000001</v>
      </c>
      <c r="L23" s="13">
        <f>L25+L26+L27</f>
        <v>8266.7472300000009</v>
      </c>
      <c r="M23" s="13">
        <f>M25+M26+M27</f>
        <v>7177.8075099999996</v>
      </c>
      <c r="N23" s="13">
        <f>N25+N26+N27</f>
        <v>10469.778470000001</v>
      </c>
      <c r="O23" s="23"/>
      <c r="P23" s="12">
        <f t="shared" si="2"/>
        <v>25914.333210000001</v>
      </c>
      <c r="Q23" s="13">
        <f>Q25+Q26+Q27</f>
        <v>4035.2645000000002</v>
      </c>
      <c r="R23" s="13">
        <f>R25+R26+R27</f>
        <v>3000</v>
      </c>
      <c r="S23" s="13">
        <f>S25+S26+S27</f>
        <v>8050.0913</v>
      </c>
      <c r="T23" s="12">
        <f t="shared" si="3"/>
        <v>15085.355800000001</v>
      </c>
      <c r="U23" s="40">
        <f>G23+K23+P23</f>
        <v>43125.667260000002</v>
      </c>
    </row>
    <row r="24" spans="1:21">
      <c r="A24" s="15" t="s">
        <v>30</v>
      </c>
      <c r="B24" s="17"/>
      <c r="C24" s="12"/>
      <c r="D24" s="17"/>
      <c r="E24" s="17"/>
      <c r="F24" s="17"/>
      <c r="G24" s="13"/>
      <c r="H24" s="17"/>
      <c r="I24" s="17"/>
      <c r="J24" s="17"/>
      <c r="K24" s="12"/>
      <c r="L24" s="17"/>
      <c r="M24" s="24"/>
      <c r="N24" s="24"/>
      <c r="O24" s="19"/>
      <c r="P24" s="12"/>
      <c r="Q24" s="17"/>
      <c r="R24" s="17"/>
      <c r="S24" s="17"/>
      <c r="T24" s="12"/>
      <c r="U24" s="40">
        <f t="shared" ref="U24:U26" si="8">G24+K24+P24</f>
        <v>0</v>
      </c>
    </row>
    <row r="25" spans="1:21" ht="26.4">
      <c r="A25" s="15" t="s">
        <v>38</v>
      </c>
      <c r="B25" s="17">
        <v>49763.7</v>
      </c>
      <c r="C25" s="12">
        <f t="shared" si="5"/>
        <v>52211.023060000007</v>
      </c>
      <c r="D25" s="17">
        <v>606.34106999999995</v>
      </c>
      <c r="E25" s="17">
        <v>2209.1822200000001</v>
      </c>
      <c r="F25" s="17">
        <v>3958.28026</v>
      </c>
      <c r="G25" s="13">
        <f t="shared" si="6"/>
        <v>6773.8035500000005</v>
      </c>
      <c r="H25" s="17">
        <v>2383.7538</v>
      </c>
      <c r="I25" s="17">
        <v>3792.9097000000002</v>
      </c>
      <c r="J25" s="17">
        <v>4260.8670000000002</v>
      </c>
      <c r="K25" s="12">
        <f t="shared" si="1"/>
        <v>10437.530500000001</v>
      </c>
      <c r="L25" s="17">
        <v>8266.7472300000009</v>
      </c>
      <c r="M25" s="17">
        <v>7177.8075099999996</v>
      </c>
      <c r="N25" s="17">
        <v>4469.7784700000002</v>
      </c>
      <c r="O25" s="17">
        <v>35185.5</v>
      </c>
      <c r="P25" s="12">
        <f>L25+M25+N25</f>
        <v>19914.333210000001</v>
      </c>
      <c r="Q25" s="17">
        <v>4035.2645000000002</v>
      </c>
      <c r="R25" s="17">
        <v>3000</v>
      </c>
      <c r="S25" s="17">
        <f>7243.7913+806.3</f>
        <v>8050.0913</v>
      </c>
      <c r="T25" s="12">
        <f t="shared" si="3"/>
        <v>15085.355800000001</v>
      </c>
      <c r="U25" s="40">
        <f t="shared" si="8"/>
        <v>37125.667260000002</v>
      </c>
    </row>
    <row r="26" spans="1:21" ht="26.4">
      <c r="A26" s="15" t="s">
        <v>39</v>
      </c>
      <c r="B26" s="17">
        <v>6000</v>
      </c>
      <c r="C26" s="12">
        <f t="shared" si="5"/>
        <v>6000</v>
      </c>
      <c r="D26" s="17"/>
      <c r="E26" s="17"/>
      <c r="F26" s="17"/>
      <c r="G26" s="13">
        <f t="shared" si="6"/>
        <v>0</v>
      </c>
      <c r="H26" s="17"/>
      <c r="I26" s="17"/>
      <c r="J26" s="17"/>
      <c r="K26" s="12">
        <f t="shared" si="1"/>
        <v>0</v>
      </c>
      <c r="L26" s="17"/>
      <c r="M26" s="17"/>
      <c r="N26" s="17">
        <v>6000</v>
      </c>
      <c r="O26" s="17">
        <v>17230.8</v>
      </c>
      <c r="P26" s="12">
        <f t="shared" si="2"/>
        <v>6000</v>
      </c>
      <c r="Q26" s="17"/>
      <c r="R26" s="17"/>
      <c r="S26" s="17"/>
      <c r="T26" s="12">
        <f t="shared" si="3"/>
        <v>0</v>
      </c>
      <c r="U26" s="40">
        <f t="shared" si="8"/>
        <v>6000</v>
      </c>
    </row>
    <row r="27" spans="1:21" ht="39.6">
      <c r="A27" s="15" t="s">
        <v>40</v>
      </c>
      <c r="B27" s="17">
        <v>0</v>
      </c>
      <c r="C27" s="12">
        <f t="shared" si="5"/>
        <v>0</v>
      </c>
      <c r="D27" s="17">
        <v>0</v>
      </c>
      <c r="E27" s="17">
        <v>0</v>
      </c>
      <c r="F27" s="17">
        <v>0</v>
      </c>
      <c r="G27" s="13">
        <f t="shared" si="6"/>
        <v>0</v>
      </c>
      <c r="H27" s="17">
        <v>0</v>
      </c>
      <c r="I27" s="17">
        <v>0</v>
      </c>
      <c r="J27" s="17">
        <v>0</v>
      </c>
      <c r="K27" s="12">
        <f t="shared" si="1"/>
        <v>0</v>
      </c>
      <c r="L27" s="17">
        <v>0</v>
      </c>
      <c r="M27" s="24">
        <v>0</v>
      </c>
      <c r="N27" s="24">
        <v>0</v>
      </c>
      <c r="O27" s="19"/>
      <c r="P27" s="12">
        <f t="shared" si="2"/>
        <v>0</v>
      </c>
      <c r="Q27" s="17">
        <v>0</v>
      </c>
      <c r="R27" s="17">
        <v>0</v>
      </c>
      <c r="S27" s="17">
        <v>0</v>
      </c>
      <c r="T27" s="12">
        <f t="shared" si="3"/>
        <v>0</v>
      </c>
      <c r="U27" s="4"/>
    </row>
    <row r="28" spans="1:21" ht="26.4">
      <c r="A28" s="11" t="s">
        <v>41</v>
      </c>
      <c r="B28" s="13">
        <f>B18-B23</f>
        <v>-42842.6</v>
      </c>
      <c r="C28" s="12">
        <f>C18-C23</f>
        <v>-45289.891753000004</v>
      </c>
      <c r="D28" s="16">
        <f>D18-D23</f>
        <v>-599.20106999999996</v>
      </c>
      <c r="E28" s="16">
        <f t="shared" ref="E28:T28" si="9">E18-E23</f>
        <v>-1804.41192</v>
      </c>
      <c r="F28" s="16">
        <f t="shared" si="9"/>
        <v>-3572.8138600000002</v>
      </c>
      <c r="G28" s="12">
        <f t="shared" si="9"/>
        <v>-5976.4268500000007</v>
      </c>
      <c r="H28" s="16">
        <f t="shared" si="9"/>
        <v>-1929.24</v>
      </c>
      <c r="I28" s="16">
        <f t="shared" si="9"/>
        <v>-3174.4033400000003</v>
      </c>
      <c r="J28" s="16">
        <f t="shared" si="9"/>
        <v>-3874.4294900000004</v>
      </c>
      <c r="K28" s="12">
        <f t="shared" si="9"/>
        <v>-8978.072830000001</v>
      </c>
      <c r="L28" s="16">
        <f t="shared" si="9"/>
        <v>-7764.5464600000005</v>
      </c>
      <c r="M28" s="16">
        <f t="shared" si="9"/>
        <v>-6613.3275099999992</v>
      </c>
      <c r="N28" s="16">
        <f t="shared" si="9"/>
        <v>-3920.5673030000007</v>
      </c>
      <c r="O28" s="12">
        <f t="shared" si="9"/>
        <v>0</v>
      </c>
      <c r="P28" s="12">
        <f t="shared" si="9"/>
        <v>-18298.441273</v>
      </c>
      <c r="Q28" s="16">
        <f t="shared" si="9"/>
        <v>-3384.4645</v>
      </c>
      <c r="R28" s="16">
        <f t="shared" si="9"/>
        <v>-2164.5</v>
      </c>
      <c r="S28" s="16">
        <f t="shared" si="9"/>
        <v>-6487.9863000000005</v>
      </c>
      <c r="T28" s="12">
        <f t="shared" si="9"/>
        <v>-12036.950800000002</v>
      </c>
      <c r="U28" s="4"/>
    </row>
    <row r="29" spans="1:21" ht="26.4">
      <c r="A29" s="11" t="s">
        <v>42</v>
      </c>
      <c r="B29" s="12"/>
      <c r="C29" s="12"/>
      <c r="D29" s="13">
        <f>D31+D32</f>
        <v>-599.20106999999996</v>
      </c>
      <c r="E29" s="13">
        <f t="shared" ref="E29:T29" si="10">E31+E32</f>
        <v>-1804.41192</v>
      </c>
      <c r="F29" s="13">
        <f t="shared" si="10"/>
        <v>-3572.8138600000002</v>
      </c>
      <c r="G29" s="13">
        <f t="shared" si="10"/>
        <v>-5976.4268500000007</v>
      </c>
      <c r="H29" s="13">
        <f t="shared" si="10"/>
        <v>-1929.24</v>
      </c>
      <c r="I29" s="13">
        <f t="shared" si="10"/>
        <v>-3174.4033400000003</v>
      </c>
      <c r="J29" s="13">
        <f t="shared" si="10"/>
        <v>-3874.4294900000004</v>
      </c>
      <c r="K29" s="13">
        <f t="shared" si="10"/>
        <v>-8978.072830000001</v>
      </c>
      <c r="L29" s="13">
        <f t="shared" si="10"/>
        <v>-7764.5464600000005</v>
      </c>
      <c r="M29" s="13">
        <f t="shared" si="10"/>
        <v>-6613.3275099999992</v>
      </c>
      <c r="N29" s="13">
        <f t="shared" si="10"/>
        <v>-3920.5673030000003</v>
      </c>
      <c r="O29" s="13">
        <f t="shared" si="10"/>
        <v>-52416.3</v>
      </c>
      <c r="P29" s="13">
        <f t="shared" si="10"/>
        <v>-18298.441273</v>
      </c>
      <c r="Q29" s="13">
        <f t="shared" si="10"/>
        <v>-3384.4645</v>
      </c>
      <c r="R29" s="13">
        <f t="shared" si="10"/>
        <v>-2164.5</v>
      </c>
      <c r="S29" s="13">
        <f t="shared" si="10"/>
        <v>-6487.9863000000005</v>
      </c>
      <c r="T29" s="13">
        <f t="shared" si="10"/>
        <v>-12036.950800000002</v>
      </c>
      <c r="U29" s="4"/>
    </row>
    <row r="30" spans="1:21">
      <c r="A30" s="15" t="s">
        <v>30</v>
      </c>
      <c r="B30" s="12"/>
      <c r="C30" s="12"/>
      <c r="D30" s="13"/>
      <c r="E30" s="14"/>
      <c r="F30" s="12"/>
      <c r="G30" s="13"/>
      <c r="H30" s="14"/>
      <c r="I30" s="12"/>
      <c r="J30" s="12"/>
      <c r="K30" s="12"/>
      <c r="L30" s="12"/>
      <c r="M30" s="12"/>
      <c r="N30" s="12"/>
      <c r="O30" s="12"/>
      <c r="P30" s="12"/>
      <c r="Q30" s="12"/>
      <c r="R30" s="14"/>
      <c r="S30" s="12"/>
      <c r="T30" s="12"/>
      <c r="U30" s="4"/>
    </row>
    <row r="31" spans="1:21">
      <c r="A31" s="15" t="s">
        <v>31</v>
      </c>
      <c r="B31" s="12"/>
      <c r="C31" s="12"/>
      <c r="D31" s="13">
        <f>D16+D20-D25</f>
        <v>-599.20106999999996</v>
      </c>
      <c r="E31" s="13">
        <f t="shared" ref="E31:T32" si="11">E16+E20-E25</f>
        <v>-1804.41192</v>
      </c>
      <c r="F31" s="13">
        <f t="shared" si="11"/>
        <v>-3572.8138600000002</v>
      </c>
      <c r="G31" s="13">
        <f t="shared" si="11"/>
        <v>-5976.4268500000007</v>
      </c>
      <c r="H31" s="13">
        <f t="shared" si="11"/>
        <v>-1929.24</v>
      </c>
      <c r="I31" s="13">
        <f t="shared" si="11"/>
        <v>-3174.4033400000003</v>
      </c>
      <c r="J31" s="13">
        <f t="shared" si="11"/>
        <v>-3874.4294900000004</v>
      </c>
      <c r="K31" s="13">
        <f t="shared" si="11"/>
        <v>-8978.072830000001</v>
      </c>
      <c r="L31" s="13">
        <f t="shared" si="11"/>
        <v>-7764.5464600000005</v>
      </c>
      <c r="M31" s="13">
        <f t="shared" si="11"/>
        <v>-6613.3275099999992</v>
      </c>
      <c r="N31" s="13">
        <f t="shared" si="11"/>
        <v>-3920.5673030000003</v>
      </c>
      <c r="O31" s="13">
        <f t="shared" si="11"/>
        <v>-35185.5</v>
      </c>
      <c r="P31" s="13">
        <f t="shared" si="11"/>
        <v>-18298.441273</v>
      </c>
      <c r="Q31" s="13">
        <f t="shared" si="11"/>
        <v>-3384.4645</v>
      </c>
      <c r="R31" s="13">
        <f t="shared" si="11"/>
        <v>-2164.5</v>
      </c>
      <c r="S31" s="13">
        <f t="shared" si="11"/>
        <v>-6487.9863000000005</v>
      </c>
      <c r="T31" s="13">
        <f t="shared" si="11"/>
        <v>-12036.950800000002</v>
      </c>
      <c r="U31" s="4"/>
    </row>
    <row r="32" spans="1:21">
      <c r="A32" s="15" t="s">
        <v>32</v>
      </c>
      <c r="B32" s="12"/>
      <c r="C32" s="12"/>
      <c r="D32" s="17">
        <f>D17+D21-D26</f>
        <v>0</v>
      </c>
      <c r="E32" s="17">
        <f t="shared" si="11"/>
        <v>0</v>
      </c>
      <c r="F32" s="17">
        <f t="shared" si="11"/>
        <v>0</v>
      </c>
      <c r="G32" s="17">
        <f t="shared" si="11"/>
        <v>0</v>
      </c>
      <c r="H32" s="17">
        <f t="shared" si="11"/>
        <v>0</v>
      </c>
      <c r="I32" s="17">
        <f t="shared" si="11"/>
        <v>0</v>
      </c>
      <c r="J32" s="17">
        <f t="shared" si="11"/>
        <v>0</v>
      </c>
      <c r="K32" s="17">
        <f t="shared" si="11"/>
        <v>0</v>
      </c>
      <c r="L32" s="17">
        <f t="shared" si="11"/>
        <v>0</v>
      </c>
      <c r="M32" s="17">
        <f t="shared" si="11"/>
        <v>0</v>
      </c>
      <c r="N32" s="17">
        <f t="shared" si="11"/>
        <v>0</v>
      </c>
      <c r="O32" s="17">
        <f t="shared" si="11"/>
        <v>-17230.8</v>
      </c>
      <c r="P32" s="17">
        <f t="shared" si="11"/>
        <v>0</v>
      </c>
      <c r="Q32" s="17">
        <f t="shared" si="11"/>
        <v>0</v>
      </c>
      <c r="R32" s="17">
        <f t="shared" si="11"/>
        <v>0</v>
      </c>
      <c r="S32" s="17">
        <f t="shared" si="11"/>
        <v>0</v>
      </c>
      <c r="T32" s="17">
        <f t="shared" si="11"/>
        <v>0</v>
      </c>
      <c r="U32" s="4"/>
    </row>
    <row r="33" spans="1:19">
      <c r="B33" s="25">
        <f>B18-C18</f>
        <v>-3.1306999999287655E-2</v>
      </c>
      <c r="D33" s="25"/>
    </row>
    <row r="34" spans="1:19">
      <c r="A34" s="1" t="s">
        <v>43</v>
      </c>
      <c r="D34" s="25">
        <f>D21-D26</f>
        <v>0</v>
      </c>
      <c r="E34" s="25">
        <f>E21-E26</f>
        <v>0</v>
      </c>
      <c r="F34" s="25">
        <f>F21-F26</f>
        <v>0</v>
      </c>
      <c r="H34" s="25">
        <f>H21-H26</f>
        <v>0</v>
      </c>
      <c r="I34" s="25">
        <f>I21-I26</f>
        <v>0</v>
      </c>
      <c r="J34" s="25">
        <f>J21-J26</f>
        <v>0</v>
      </c>
      <c r="L34" s="25">
        <f>L21-L26</f>
        <v>0</v>
      </c>
      <c r="M34" s="25">
        <f>M21-M26</f>
        <v>0</v>
      </c>
      <c r="N34" s="25">
        <f>N21-N26</f>
        <v>0</v>
      </c>
      <c r="Q34" s="25">
        <f>Q21-Q26</f>
        <v>0</v>
      </c>
      <c r="R34" s="25">
        <f>R21-R26</f>
        <v>0</v>
      </c>
      <c r="S34" s="25">
        <f>S21-S26</f>
        <v>0</v>
      </c>
    </row>
    <row r="35" spans="1:19">
      <c r="A35" s="1" t="s">
        <v>44</v>
      </c>
      <c r="G35" s="1" t="s">
        <v>45</v>
      </c>
      <c r="K35" s="1" t="s">
        <v>46</v>
      </c>
    </row>
    <row r="37" spans="1:19">
      <c r="A37" s="1" t="s">
        <v>47</v>
      </c>
      <c r="C37" s="1" t="s">
        <v>48</v>
      </c>
      <c r="G37" s="1" t="s">
        <v>45</v>
      </c>
      <c r="K37" s="1" t="s">
        <v>49</v>
      </c>
    </row>
    <row r="38" spans="1:19">
      <c r="C38" s="1" t="s">
        <v>50</v>
      </c>
    </row>
  </sheetData>
  <mergeCells count="17">
    <mergeCell ref="A8:T8"/>
    <mergeCell ref="A10:A12"/>
    <mergeCell ref="B10:B12"/>
    <mergeCell ref="C10:C12"/>
    <mergeCell ref="D10:F11"/>
    <mergeCell ref="G10:G12"/>
    <mergeCell ref="K10:K12"/>
    <mergeCell ref="L10:N11"/>
    <mergeCell ref="P10:P12"/>
    <mergeCell ref="Q10:S11"/>
    <mergeCell ref="T10:T12"/>
    <mergeCell ref="H10:J11"/>
    <mergeCell ref="P1:T1"/>
    <mergeCell ref="P2:T2"/>
    <mergeCell ref="A4:T4"/>
    <mergeCell ref="A5:T5"/>
    <mergeCell ref="A7:T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8"/>
  <sheetViews>
    <sheetView zoomScale="70" zoomScaleNormal="70" workbookViewId="0">
      <selection activeCell="Q25" sqref="Q25"/>
    </sheetView>
  </sheetViews>
  <sheetFormatPr defaultColWidth="9.109375" defaultRowHeight="13.2"/>
  <cols>
    <col min="1" max="1" width="26.88671875" style="1" customWidth="1"/>
    <col min="2" max="2" width="10.44140625" style="1" customWidth="1"/>
    <col min="3" max="3" width="10" style="1" customWidth="1"/>
    <col min="4" max="6" width="9.109375" style="1" customWidth="1"/>
    <col min="7" max="7" width="9.88671875" style="1" customWidth="1"/>
    <col min="8" max="8" width="11" style="1" customWidth="1"/>
    <col min="9" max="9" width="10.88671875" style="1" customWidth="1"/>
    <col min="10" max="10" width="10.77734375" style="1" customWidth="1"/>
    <col min="11" max="11" width="10" style="1" customWidth="1"/>
    <col min="12" max="12" width="10.77734375" style="1" customWidth="1"/>
    <col min="13" max="13" width="11" style="1" customWidth="1"/>
    <col min="14" max="14" width="10.33203125" style="1" customWidth="1"/>
    <col min="15" max="15" width="0" style="1" hidden="1" customWidth="1"/>
    <col min="16" max="16" width="10.5546875" style="1" customWidth="1"/>
    <col min="17" max="17" width="10.109375" style="1" customWidth="1"/>
    <col min="18" max="18" width="11.109375" style="1" customWidth="1"/>
    <col min="19" max="19" width="10" style="1" customWidth="1"/>
    <col min="20" max="20" width="9.44140625" style="1" customWidth="1"/>
    <col min="21" max="21" width="11.6640625" style="1" customWidth="1"/>
    <col min="22" max="256" width="9.109375" style="1"/>
    <col min="257" max="257" width="26.88671875" style="1" customWidth="1"/>
    <col min="258" max="258" width="10.44140625" style="1" customWidth="1"/>
    <col min="259" max="259" width="8.88671875" style="1" customWidth="1"/>
    <col min="260" max="262" width="9.109375" style="1" customWidth="1"/>
    <col min="263" max="263" width="8.44140625" style="1" customWidth="1"/>
    <col min="264" max="266" width="9.109375" style="1" customWidth="1"/>
    <col min="267" max="267" width="8.44140625" style="1" customWidth="1"/>
    <col min="268" max="270" width="9.109375" style="1" customWidth="1"/>
    <col min="271" max="271" width="0" style="1" hidden="1" customWidth="1"/>
    <col min="272" max="272" width="8.44140625" style="1" customWidth="1"/>
    <col min="273" max="275" width="9.109375" style="1" customWidth="1"/>
    <col min="276" max="276" width="8.5546875" style="1" customWidth="1"/>
    <col min="277" max="277" width="11.6640625" style="1" customWidth="1"/>
    <col min="278" max="512" width="9.109375" style="1"/>
    <col min="513" max="513" width="26.88671875" style="1" customWidth="1"/>
    <col min="514" max="514" width="10.44140625" style="1" customWidth="1"/>
    <col min="515" max="515" width="8.88671875" style="1" customWidth="1"/>
    <col min="516" max="518" width="9.109375" style="1" customWidth="1"/>
    <col min="519" max="519" width="8.44140625" style="1" customWidth="1"/>
    <col min="520" max="522" width="9.109375" style="1" customWidth="1"/>
    <col min="523" max="523" width="8.44140625" style="1" customWidth="1"/>
    <col min="524" max="526" width="9.109375" style="1" customWidth="1"/>
    <col min="527" max="527" width="0" style="1" hidden="1" customWidth="1"/>
    <col min="528" max="528" width="8.44140625" style="1" customWidth="1"/>
    <col min="529" max="531" width="9.109375" style="1" customWidth="1"/>
    <col min="532" max="532" width="8.5546875" style="1" customWidth="1"/>
    <col min="533" max="533" width="11.6640625" style="1" customWidth="1"/>
    <col min="534" max="768" width="9.109375" style="1"/>
    <col min="769" max="769" width="26.88671875" style="1" customWidth="1"/>
    <col min="770" max="770" width="10.44140625" style="1" customWidth="1"/>
    <col min="771" max="771" width="8.88671875" style="1" customWidth="1"/>
    <col min="772" max="774" width="9.109375" style="1" customWidth="1"/>
    <col min="775" max="775" width="8.44140625" style="1" customWidth="1"/>
    <col min="776" max="778" width="9.109375" style="1" customWidth="1"/>
    <col min="779" max="779" width="8.44140625" style="1" customWidth="1"/>
    <col min="780" max="782" width="9.109375" style="1" customWidth="1"/>
    <col min="783" max="783" width="0" style="1" hidden="1" customWidth="1"/>
    <col min="784" max="784" width="8.44140625" style="1" customWidth="1"/>
    <col min="785" max="787" width="9.109375" style="1" customWidth="1"/>
    <col min="788" max="788" width="8.5546875" style="1" customWidth="1"/>
    <col min="789" max="789" width="11.6640625" style="1" customWidth="1"/>
    <col min="790" max="1024" width="9.109375" style="1"/>
    <col min="1025" max="1025" width="26.88671875" style="1" customWidth="1"/>
    <col min="1026" max="1026" width="10.44140625" style="1" customWidth="1"/>
    <col min="1027" max="1027" width="8.88671875" style="1" customWidth="1"/>
    <col min="1028" max="1030" width="9.109375" style="1" customWidth="1"/>
    <col min="1031" max="1031" width="8.44140625" style="1" customWidth="1"/>
    <col min="1032" max="1034" width="9.109375" style="1" customWidth="1"/>
    <col min="1035" max="1035" width="8.44140625" style="1" customWidth="1"/>
    <col min="1036" max="1038" width="9.109375" style="1" customWidth="1"/>
    <col min="1039" max="1039" width="0" style="1" hidden="1" customWidth="1"/>
    <col min="1040" max="1040" width="8.44140625" style="1" customWidth="1"/>
    <col min="1041" max="1043" width="9.109375" style="1" customWidth="1"/>
    <col min="1044" max="1044" width="8.5546875" style="1" customWidth="1"/>
    <col min="1045" max="1045" width="11.6640625" style="1" customWidth="1"/>
    <col min="1046" max="1280" width="9.109375" style="1"/>
    <col min="1281" max="1281" width="26.88671875" style="1" customWidth="1"/>
    <col min="1282" max="1282" width="10.44140625" style="1" customWidth="1"/>
    <col min="1283" max="1283" width="8.88671875" style="1" customWidth="1"/>
    <col min="1284" max="1286" width="9.109375" style="1" customWidth="1"/>
    <col min="1287" max="1287" width="8.44140625" style="1" customWidth="1"/>
    <col min="1288" max="1290" width="9.109375" style="1" customWidth="1"/>
    <col min="1291" max="1291" width="8.44140625" style="1" customWidth="1"/>
    <col min="1292" max="1294" width="9.109375" style="1" customWidth="1"/>
    <col min="1295" max="1295" width="0" style="1" hidden="1" customWidth="1"/>
    <col min="1296" max="1296" width="8.44140625" style="1" customWidth="1"/>
    <col min="1297" max="1299" width="9.109375" style="1" customWidth="1"/>
    <col min="1300" max="1300" width="8.5546875" style="1" customWidth="1"/>
    <col min="1301" max="1301" width="11.6640625" style="1" customWidth="1"/>
    <col min="1302" max="1536" width="9.109375" style="1"/>
    <col min="1537" max="1537" width="26.88671875" style="1" customWidth="1"/>
    <col min="1538" max="1538" width="10.44140625" style="1" customWidth="1"/>
    <col min="1539" max="1539" width="8.88671875" style="1" customWidth="1"/>
    <col min="1540" max="1542" width="9.109375" style="1" customWidth="1"/>
    <col min="1543" max="1543" width="8.44140625" style="1" customWidth="1"/>
    <col min="1544" max="1546" width="9.109375" style="1" customWidth="1"/>
    <col min="1547" max="1547" width="8.44140625" style="1" customWidth="1"/>
    <col min="1548" max="1550" width="9.109375" style="1" customWidth="1"/>
    <col min="1551" max="1551" width="0" style="1" hidden="1" customWidth="1"/>
    <col min="1552" max="1552" width="8.44140625" style="1" customWidth="1"/>
    <col min="1553" max="1555" width="9.109375" style="1" customWidth="1"/>
    <col min="1556" max="1556" width="8.5546875" style="1" customWidth="1"/>
    <col min="1557" max="1557" width="11.6640625" style="1" customWidth="1"/>
    <col min="1558" max="1792" width="9.109375" style="1"/>
    <col min="1793" max="1793" width="26.88671875" style="1" customWidth="1"/>
    <col min="1794" max="1794" width="10.44140625" style="1" customWidth="1"/>
    <col min="1795" max="1795" width="8.88671875" style="1" customWidth="1"/>
    <col min="1796" max="1798" width="9.109375" style="1" customWidth="1"/>
    <col min="1799" max="1799" width="8.44140625" style="1" customWidth="1"/>
    <col min="1800" max="1802" width="9.109375" style="1" customWidth="1"/>
    <col min="1803" max="1803" width="8.44140625" style="1" customWidth="1"/>
    <col min="1804" max="1806" width="9.109375" style="1" customWidth="1"/>
    <col min="1807" max="1807" width="0" style="1" hidden="1" customWidth="1"/>
    <col min="1808" max="1808" width="8.44140625" style="1" customWidth="1"/>
    <col min="1809" max="1811" width="9.109375" style="1" customWidth="1"/>
    <col min="1812" max="1812" width="8.5546875" style="1" customWidth="1"/>
    <col min="1813" max="1813" width="11.6640625" style="1" customWidth="1"/>
    <col min="1814" max="2048" width="9.109375" style="1"/>
    <col min="2049" max="2049" width="26.88671875" style="1" customWidth="1"/>
    <col min="2050" max="2050" width="10.44140625" style="1" customWidth="1"/>
    <col min="2051" max="2051" width="8.88671875" style="1" customWidth="1"/>
    <col min="2052" max="2054" width="9.109375" style="1" customWidth="1"/>
    <col min="2055" max="2055" width="8.44140625" style="1" customWidth="1"/>
    <col min="2056" max="2058" width="9.109375" style="1" customWidth="1"/>
    <col min="2059" max="2059" width="8.44140625" style="1" customWidth="1"/>
    <col min="2060" max="2062" width="9.109375" style="1" customWidth="1"/>
    <col min="2063" max="2063" width="0" style="1" hidden="1" customWidth="1"/>
    <col min="2064" max="2064" width="8.44140625" style="1" customWidth="1"/>
    <col min="2065" max="2067" width="9.109375" style="1" customWidth="1"/>
    <col min="2068" max="2068" width="8.5546875" style="1" customWidth="1"/>
    <col min="2069" max="2069" width="11.6640625" style="1" customWidth="1"/>
    <col min="2070" max="2304" width="9.109375" style="1"/>
    <col min="2305" max="2305" width="26.88671875" style="1" customWidth="1"/>
    <col min="2306" max="2306" width="10.44140625" style="1" customWidth="1"/>
    <col min="2307" max="2307" width="8.88671875" style="1" customWidth="1"/>
    <col min="2308" max="2310" width="9.109375" style="1" customWidth="1"/>
    <col min="2311" max="2311" width="8.44140625" style="1" customWidth="1"/>
    <col min="2312" max="2314" width="9.109375" style="1" customWidth="1"/>
    <col min="2315" max="2315" width="8.44140625" style="1" customWidth="1"/>
    <col min="2316" max="2318" width="9.109375" style="1" customWidth="1"/>
    <col min="2319" max="2319" width="0" style="1" hidden="1" customWidth="1"/>
    <col min="2320" max="2320" width="8.44140625" style="1" customWidth="1"/>
    <col min="2321" max="2323" width="9.109375" style="1" customWidth="1"/>
    <col min="2324" max="2324" width="8.5546875" style="1" customWidth="1"/>
    <col min="2325" max="2325" width="11.6640625" style="1" customWidth="1"/>
    <col min="2326" max="2560" width="9.109375" style="1"/>
    <col min="2561" max="2561" width="26.88671875" style="1" customWidth="1"/>
    <col min="2562" max="2562" width="10.44140625" style="1" customWidth="1"/>
    <col min="2563" max="2563" width="8.88671875" style="1" customWidth="1"/>
    <col min="2564" max="2566" width="9.109375" style="1" customWidth="1"/>
    <col min="2567" max="2567" width="8.44140625" style="1" customWidth="1"/>
    <col min="2568" max="2570" width="9.109375" style="1" customWidth="1"/>
    <col min="2571" max="2571" width="8.44140625" style="1" customWidth="1"/>
    <col min="2572" max="2574" width="9.109375" style="1" customWidth="1"/>
    <col min="2575" max="2575" width="0" style="1" hidden="1" customWidth="1"/>
    <col min="2576" max="2576" width="8.44140625" style="1" customWidth="1"/>
    <col min="2577" max="2579" width="9.109375" style="1" customWidth="1"/>
    <col min="2580" max="2580" width="8.5546875" style="1" customWidth="1"/>
    <col min="2581" max="2581" width="11.6640625" style="1" customWidth="1"/>
    <col min="2582" max="2816" width="9.109375" style="1"/>
    <col min="2817" max="2817" width="26.88671875" style="1" customWidth="1"/>
    <col min="2818" max="2818" width="10.44140625" style="1" customWidth="1"/>
    <col min="2819" max="2819" width="8.88671875" style="1" customWidth="1"/>
    <col min="2820" max="2822" width="9.109375" style="1" customWidth="1"/>
    <col min="2823" max="2823" width="8.44140625" style="1" customWidth="1"/>
    <col min="2824" max="2826" width="9.109375" style="1" customWidth="1"/>
    <col min="2827" max="2827" width="8.44140625" style="1" customWidth="1"/>
    <col min="2828" max="2830" width="9.109375" style="1" customWidth="1"/>
    <col min="2831" max="2831" width="0" style="1" hidden="1" customWidth="1"/>
    <col min="2832" max="2832" width="8.44140625" style="1" customWidth="1"/>
    <col min="2833" max="2835" width="9.109375" style="1" customWidth="1"/>
    <col min="2836" max="2836" width="8.5546875" style="1" customWidth="1"/>
    <col min="2837" max="2837" width="11.6640625" style="1" customWidth="1"/>
    <col min="2838" max="3072" width="9.109375" style="1"/>
    <col min="3073" max="3073" width="26.88671875" style="1" customWidth="1"/>
    <col min="3074" max="3074" width="10.44140625" style="1" customWidth="1"/>
    <col min="3075" max="3075" width="8.88671875" style="1" customWidth="1"/>
    <col min="3076" max="3078" width="9.109375" style="1" customWidth="1"/>
    <col min="3079" max="3079" width="8.44140625" style="1" customWidth="1"/>
    <col min="3080" max="3082" width="9.109375" style="1" customWidth="1"/>
    <col min="3083" max="3083" width="8.44140625" style="1" customWidth="1"/>
    <col min="3084" max="3086" width="9.109375" style="1" customWidth="1"/>
    <col min="3087" max="3087" width="0" style="1" hidden="1" customWidth="1"/>
    <col min="3088" max="3088" width="8.44140625" style="1" customWidth="1"/>
    <col min="3089" max="3091" width="9.109375" style="1" customWidth="1"/>
    <col min="3092" max="3092" width="8.5546875" style="1" customWidth="1"/>
    <col min="3093" max="3093" width="11.6640625" style="1" customWidth="1"/>
    <col min="3094" max="3328" width="9.109375" style="1"/>
    <col min="3329" max="3329" width="26.88671875" style="1" customWidth="1"/>
    <col min="3330" max="3330" width="10.44140625" style="1" customWidth="1"/>
    <col min="3331" max="3331" width="8.88671875" style="1" customWidth="1"/>
    <col min="3332" max="3334" width="9.109375" style="1" customWidth="1"/>
    <col min="3335" max="3335" width="8.44140625" style="1" customWidth="1"/>
    <col min="3336" max="3338" width="9.109375" style="1" customWidth="1"/>
    <col min="3339" max="3339" width="8.44140625" style="1" customWidth="1"/>
    <col min="3340" max="3342" width="9.109375" style="1" customWidth="1"/>
    <col min="3343" max="3343" width="0" style="1" hidden="1" customWidth="1"/>
    <col min="3344" max="3344" width="8.44140625" style="1" customWidth="1"/>
    <col min="3345" max="3347" width="9.109375" style="1" customWidth="1"/>
    <col min="3348" max="3348" width="8.5546875" style="1" customWidth="1"/>
    <col min="3349" max="3349" width="11.6640625" style="1" customWidth="1"/>
    <col min="3350" max="3584" width="9.109375" style="1"/>
    <col min="3585" max="3585" width="26.88671875" style="1" customWidth="1"/>
    <col min="3586" max="3586" width="10.44140625" style="1" customWidth="1"/>
    <col min="3587" max="3587" width="8.88671875" style="1" customWidth="1"/>
    <col min="3588" max="3590" width="9.109375" style="1" customWidth="1"/>
    <col min="3591" max="3591" width="8.44140625" style="1" customWidth="1"/>
    <col min="3592" max="3594" width="9.109375" style="1" customWidth="1"/>
    <col min="3595" max="3595" width="8.44140625" style="1" customWidth="1"/>
    <col min="3596" max="3598" width="9.109375" style="1" customWidth="1"/>
    <col min="3599" max="3599" width="0" style="1" hidden="1" customWidth="1"/>
    <col min="3600" max="3600" width="8.44140625" style="1" customWidth="1"/>
    <col min="3601" max="3603" width="9.109375" style="1" customWidth="1"/>
    <col min="3604" max="3604" width="8.5546875" style="1" customWidth="1"/>
    <col min="3605" max="3605" width="11.6640625" style="1" customWidth="1"/>
    <col min="3606" max="3840" width="9.109375" style="1"/>
    <col min="3841" max="3841" width="26.88671875" style="1" customWidth="1"/>
    <col min="3842" max="3842" width="10.44140625" style="1" customWidth="1"/>
    <col min="3843" max="3843" width="8.88671875" style="1" customWidth="1"/>
    <col min="3844" max="3846" width="9.109375" style="1" customWidth="1"/>
    <col min="3847" max="3847" width="8.44140625" style="1" customWidth="1"/>
    <col min="3848" max="3850" width="9.109375" style="1" customWidth="1"/>
    <col min="3851" max="3851" width="8.44140625" style="1" customWidth="1"/>
    <col min="3852" max="3854" width="9.109375" style="1" customWidth="1"/>
    <col min="3855" max="3855" width="0" style="1" hidden="1" customWidth="1"/>
    <col min="3856" max="3856" width="8.44140625" style="1" customWidth="1"/>
    <col min="3857" max="3859" width="9.109375" style="1" customWidth="1"/>
    <col min="3860" max="3860" width="8.5546875" style="1" customWidth="1"/>
    <col min="3861" max="3861" width="11.6640625" style="1" customWidth="1"/>
    <col min="3862" max="4096" width="9.109375" style="1"/>
    <col min="4097" max="4097" width="26.88671875" style="1" customWidth="1"/>
    <col min="4098" max="4098" width="10.44140625" style="1" customWidth="1"/>
    <col min="4099" max="4099" width="8.88671875" style="1" customWidth="1"/>
    <col min="4100" max="4102" width="9.109375" style="1" customWidth="1"/>
    <col min="4103" max="4103" width="8.44140625" style="1" customWidth="1"/>
    <col min="4104" max="4106" width="9.109375" style="1" customWidth="1"/>
    <col min="4107" max="4107" width="8.44140625" style="1" customWidth="1"/>
    <col min="4108" max="4110" width="9.109375" style="1" customWidth="1"/>
    <col min="4111" max="4111" width="0" style="1" hidden="1" customWidth="1"/>
    <col min="4112" max="4112" width="8.44140625" style="1" customWidth="1"/>
    <col min="4113" max="4115" width="9.109375" style="1" customWidth="1"/>
    <col min="4116" max="4116" width="8.5546875" style="1" customWidth="1"/>
    <col min="4117" max="4117" width="11.6640625" style="1" customWidth="1"/>
    <col min="4118" max="4352" width="9.109375" style="1"/>
    <col min="4353" max="4353" width="26.88671875" style="1" customWidth="1"/>
    <col min="4354" max="4354" width="10.44140625" style="1" customWidth="1"/>
    <col min="4355" max="4355" width="8.88671875" style="1" customWidth="1"/>
    <col min="4356" max="4358" width="9.109375" style="1" customWidth="1"/>
    <col min="4359" max="4359" width="8.44140625" style="1" customWidth="1"/>
    <col min="4360" max="4362" width="9.109375" style="1" customWidth="1"/>
    <col min="4363" max="4363" width="8.44140625" style="1" customWidth="1"/>
    <col min="4364" max="4366" width="9.109375" style="1" customWidth="1"/>
    <col min="4367" max="4367" width="0" style="1" hidden="1" customWidth="1"/>
    <col min="4368" max="4368" width="8.44140625" style="1" customWidth="1"/>
    <col min="4369" max="4371" width="9.109375" style="1" customWidth="1"/>
    <col min="4372" max="4372" width="8.5546875" style="1" customWidth="1"/>
    <col min="4373" max="4373" width="11.6640625" style="1" customWidth="1"/>
    <col min="4374" max="4608" width="9.109375" style="1"/>
    <col min="4609" max="4609" width="26.88671875" style="1" customWidth="1"/>
    <col min="4610" max="4610" width="10.44140625" style="1" customWidth="1"/>
    <col min="4611" max="4611" width="8.88671875" style="1" customWidth="1"/>
    <col min="4612" max="4614" width="9.109375" style="1" customWidth="1"/>
    <col min="4615" max="4615" width="8.44140625" style="1" customWidth="1"/>
    <col min="4616" max="4618" width="9.109375" style="1" customWidth="1"/>
    <col min="4619" max="4619" width="8.44140625" style="1" customWidth="1"/>
    <col min="4620" max="4622" width="9.109375" style="1" customWidth="1"/>
    <col min="4623" max="4623" width="0" style="1" hidden="1" customWidth="1"/>
    <col min="4624" max="4624" width="8.44140625" style="1" customWidth="1"/>
    <col min="4625" max="4627" width="9.109375" style="1" customWidth="1"/>
    <col min="4628" max="4628" width="8.5546875" style="1" customWidth="1"/>
    <col min="4629" max="4629" width="11.6640625" style="1" customWidth="1"/>
    <col min="4630" max="4864" width="9.109375" style="1"/>
    <col min="4865" max="4865" width="26.88671875" style="1" customWidth="1"/>
    <col min="4866" max="4866" width="10.44140625" style="1" customWidth="1"/>
    <col min="4867" max="4867" width="8.88671875" style="1" customWidth="1"/>
    <col min="4868" max="4870" width="9.109375" style="1" customWidth="1"/>
    <col min="4871" max="4871" width="8.44140625" style="1" customWidth="1"/>
    <col min="4872" max="4874" width="9.109375" style="1" customWidth="1"/>
    <col min="4875" max="4875" width="8.44140625" style="1" customWidth="1"/>
    <col min="4876" max="4878" width="9.109375" style="1" customWidth="1"/>
    <col min="4879" max="4879" width="0" style="1" hidden="1" customWidth="1"/>
    <col min="4880" max="4880" width="8.44140625" style="1" customWidth="1"/>
    <col min="4881" max="4883" width="9.109375" style="1" customWidth="1"/>
    <col min="4884" max="4884" width="8.5546875" style="1" customWidth="1"/>
    <col min="4885" max="4885" width="11.6640625" style="1" customWidth="1"/>
    <col min="4886" max="5120" width="9.109375" style="1"/>
    <col min="5121" max="5121" width="26.88671875" style="1" customWidth="1"/>
    <col min="5122" max="5122" width="10.44140625" style="1" customWidth="1"/>
    <col min="5123" max="5123" width="8.88671875" style="1" customWidth="1"/>
    <col min="5124" max="5126" width="9.109375" style="1" customWidth="1"/>
    <col min="5127" max="5127" width="8.44140625" style="1" customWidth="1"/>
    <col min="5128" max="5130" width="9.109375" style="1" customWidth="1"/>
    <col min="5131" max="5131" width="8.44140625" style="1" customWidth="1"/>
    <col min="5132" max="5134" width="9.109375" style="1" customWidth="1"/>
    <col min="5135" max="5135" width="0" style="1" hidden="1" customWidth="1"/>
    <col min="5136" max="5136" width="8.44140625" style="1" customWidth="1"/>
    <col min="5137" max="5139" width="9.109375" style="1" customWidth="1"/>
    <col min="5140" max="5140" width="8.5546875" style="1" customWidth="1"/>
    <col min="5141" max="5141" width="11.6640625" style="1" customWidth="1"/>
    <col min="5142" max="5376" width="9.109375" style="1"/>
    <col min="5377" max="5377" width="26.88671875" style="1" customWidth="1"/>
    <col min="5378" max="5378" width="10.44140625" style="1" customWidth="1"/>
    <col min="5379" max="5379" width="8.88671875" style="1" customWidth="1"/>
    <col min="5380" max="5382" width="9.109375" style="1" customWidth="1"/>
    <col min="5383" max="5383" width="8.44140625" style="1" customWidth="1"/>
    <col min="5384" max="5386" width="9.109375" style="1" customWidth="1"/>
    <col min="5387" max="5387" width="8.44140625" style="1" customWidth="1"/>
    <col min="5388" max="5390" width="9.109375" style="1" customWidth="1"/>
    <col min="5391" max="5391" width="0" style="1" hidden="1" customWidth="1"/>
    <col min="5392" max="5392" width="8.44140625" style="1" customWidth="1"/>
    <col min="5393" max="5395" width="9.109375" style="1" customWidth="1"/>
    <col min="5396" max="5396" width="8.5546875" style="1" customWidth="1"/>
    <col min="5397" max="5397" width="11.6640625" style="1" customWidth="1"/>
    <col min="5398" max="5632" width="9.109375" style="1"/>
    <col min="5633" max="5633" width="26.88671875" style="1" customWidth="1"/>
    <col min="5634" max="5634" width="10.44140625" style="1" customWidth="1"/>
    <col min="5635" max="5635" width="8.88671875" style="1" customWidth="1"/>
    <col min="5636" max="5638" width="9.109375" style="1" customWidth="1"/>
    <col min="5639" max="5639" width="8.44140625" style="1" customWidth="1"/>
    <col min="5640" max="5642" width="9.109375" style="1" customWidth="1"/>
    <col min="5643" max="5643" width="8.44140625" style="1" customWidth="1"/>
    <col min="5644" max="5646" width="9.109375" style="1" customWidth="1"/>
    <col min="5647" max="5647" width="0" style="1" hidden="1" customWidth="1"/>
    <col min="5648" max="5648" width="8.44140625" style="1" customWidth="1"/>
    <col min="5649" max="5651" width="9.109375" style="1" customWidth="1"/>
    <col min="5652" max="5652" width="8.5546875" style="1" customWidth="1"/>
    <col min="5653" max="5653" width="11.6640625" style="1" customWidth="1"/>
    <col min="5654" max="5888" width="9.109375" style="1"/>
    <col min="5889" max="5889" width="26.88671875" style="1" customWidth="1"/>
    <col min="5890" max="5890" width="10.44140625" style="1" customWidth="1"/>
    <col min="5891" max="5891" width="8.88671875" style="1" customWidth="1"/>
    <col min="5892" max="5894" width="9.109375" style="1" customWidth="1"/>
    <col min="5895" max="5895" width="8.44140625" style="1" customWidth="1"/>
    <col min="5896" max="5898" width="9.109375" style="1" customWidth="1"/>
    <col min="5899" max="5899" width="8.44140625" style="1" customWidth="1"/>
    <col min="5900" max="5902" width="9.109375" style="1" customWidth="1"/>
    <col min="5903" max="5903" width="0" style="1" hidden="1" customWidth="1"/>
    <col min="5904" max="5904" width="8.44140625" style="1" customWidth="1"/>
    <col min="5905" max="5907" width="9.109375" style="1" customWidth="1"/>
    <col min="5908" max="5908" width="8.5546875" style="1" customWidth="1"/>
    <col min="5909" max="5909" width="11.6640625" style="1" customWidth="1"/>
    <col min="5910" max="6144" width="9.109375" style="1"/>
    <col min="6145" max="6145" width="26.88671875" style="1" customWidth="1"/>
    <col min="6146" max="6146" width="10.44140625" style="1" customWidth="1"/>
    <col min="6147" max="6147" width="8.88671875" style="1" customWidth="1"/>
    <col min="6148" max="6150" width="9.109375" style="1" customWidth="1"/>
    <col min="6151" max="6151" width="8.44140625" style="1" customWidth="1"/>
    <col min="6152" max="6154" width="9.109375" style="1" customWidth="1"/>
    <col min="6155" max="6155" width="8.44140625" style="1" customWidth="1"/>
    <col min="6156" max="6158" width="9.109375" style="1" customWidth="1"/>
    <col min="6159" max="6159" width="0" style="1" hidden="1" customWidth="1"/>
    <col min="6160" max="6160" width="8.44140625" style="1" customWidth="1"/>
    <col min="6161" max="6163" width="9.109375" style="1" customWidth="1"/>
    <col min="6164" max="6164" width="8.5546875" style="1" customWidth="1"/>
    <col min="6165" max="6165" width="11.6640625" style="1" customWidth="1"/>
    <col min="6166" max="6400" width="9.109375" style="1"/>
    <col min="6401" max="6401" width="26.88671875" style="1" customWidth="1"/>
    <col min="6402" max="6402" width="10.44140625" style="1" customWidth="1"/>
    <col min="6403" max="6403" width="8.88671875" style="1" customWidth="1"/>
    <col min="6404" max="6406" width="9.109375" style="1" customWidth="1"/>
    <col min="6407" max="6407" width="8.44140625" style="1" customWidth="1"/>
    <col min="6408" max="6410" width="9.109375" style="1" customWidth="1"/>
    <col min="6411" max="6411" width="8.44140625" style="1" customWidth="1"/>
    <col min="6412" max="6414" width="9.109375" style="1" customWidth="1"/>
    <col min="6415" max="6415" width="0" style="1" hidden="1" customWidth="1"/>
    <col min="6416" max="6416" width="8.44140625" style="1" customWidth="1"/>
    <col min="6417" max="6419" width="9.109375" style="1" customWidth="1"/>
    <col min="6420" max="6420" width="8.5546875" style="1" customWidth="1"/>
    <col min="6421" max="6421" width="11.6640625" style="1" customWidth="1"/>
    <col min="6422" max="6656" width="9.109375" style="1"/>
    <col min="6657" max="6657" width="26.88671875" style="1" customWidth="1"/>
    <col min="6658" max="6658" width="10.44140625" style="1" customWidth="1"/>
    <col min="6659" max="6659" width="8.88671875" style="1" customWidth="1"/>
    <col min="6660" max="6662" width="9.109375" style="1" customWidth="1"/>
    <col min="6663" max="6663" width="8.44140625" style="1" customWidth="1"/>
    <col min="6664" max="6666" width="9.109375" style="1" customWidth="1"/>
    <col min="6667" max="6667" width="8.44140625" style="1" customWidth="1"/>
    <col min="6668" max="6670" width="9.109375" style="1" customWidth="1"/>
    <col min="6671" max="6671" width="0" style="1" hidden="1" customWidth="1"/>
    <col min="6672" max="6672" width="8.44140625" style="1" customWidth="1"/>
    <col min="6673" max="6675" width="9.109375" style="1" customWidth="1"/>
    <col min="6676" max="6676" width="8.5546875" style="1" customWidth="1"/>
    <col min="6677" max="6677" width="11.6640625" style="1" customWidth="1"/>
    <col min="6678" max="6912" width="9.109375" style="1"/>
    <col min="6913" max="6913" width="26.88671875" style="1" customWidth="1"/>
    <col min="6914" max="6914" width="10.44140625" style="1" customWidth="1"/>
    <col min="6915" max="6915" width="8.88671875" style="1" customWidth="1"/>
    <col min="6916" max="6918" width="9.109375" style="1" customWidth="1"/>
    <col min="6919" max="6919" width="8.44140625" style="1" customWidth="1"/>
    <col min="6920" max="6922" width="9.109375" style="1" customWidth="1"/>
    <col min="6923" max="6923" width="8.44140625" style="1" customWidth="1"/>
    <col min="6924" max="6926" width="9.109375" style="1" customWidth="1"/>
    <col min="6927" max="6927" width="0" style="1" hidden="1" customWidth="1"/>
    <col min="6928" max="6928" width="8.44140625" style="1" customWidth="1"/>
    <col min="6929" max="6931" width="9.109375" style="1" customWidth="1"/>
    <col min="6932" max="6932" width="8.5546875" style="1" customWidth="1"/>
    <col min="6933" max="6933" width="11.6640625" style="1" customWidth="1"/>
    <col min="6934" max="7168" width="9.109375" style="1"/>
    <col min="7169" max="7169" width="26.88671875" style="1" customWidth="1"/>
    <col min="7170" max="7170" width="10.44140625" style="1" customWidth="1"/>
    <col min="7171" max="7171" width="8.88671875" style="1" customWidth="1"/>
    <col min="7172" max="7174" width="9.109375" style="1" customWidth="1"/>
    <col min="7175" max="7175" width="8.44140625" style="1" customWidth="1"/>
    <col min="7176" max="7178" width="9.109375" style="1" customWidth="1"/>
    <col min="7179" max="7179" width="8.44140625" style="1" customWidth="1"/>
    <col min="7180" max="7182" width="9.109375" style="1" customWidth="1"/>
    <col min="7183" max="7183" width="0" style="1" hidden="1" customWidth="1"/>
    <col min="7184" max="7184" width="8.44140625" style="1" customWidth="1"/>
    <col min="7185" max="7187" width="9.109375" style="1" customWidth="1"/>
    <col min="7188" max="7188" width="8.5546875" style="1" customWidth="1"/>
    <col min="7189" max="7189" width="11.6640625" style="1" customWidth="1"/>
    <col min="7190" max="7424" width="9.109375" style="1"/>
    <col min="7425" max="7425" width="26.88671875" style="1" customWidth="1"/>
    <col min="7426" max="7426" width="10.44140625" style="1" customWidth="1"/>
    <col min="7427" max="7427" width="8.88671875" style="1" customWidth="1"/>
    <col min="7428" max="7430" width="9.109375" style="1" customWidth="1"/>
    <col min="7431" max="7431" width="8.44140625" style="1" customWidth="1"/>
    <col min="7432" max="7434" width="9.109375" style="1" customWidth="1"/>
    <col min="7435" max="7435" width="8.44140625" style="1" customWidth="1"/>
    <col min="7436" max="7438" width="9.109375" style="1" customWidth="1"/>
    <col min="7439" max="7439" width="0" style="1" hidden="1" customWidth="1"/>
    <col min="7440" max="7440" width="8.44140625" style="1" customWidth="1"/>
    <col min="7441" max="7443" width="9.109375" style="1" customWidth="1"/>
    <col min="7444" max="7444" width="8.5546875" style="1" customWidth="1"/>
    <col min="7445" max="7445" width="11.6640625" style="1" customWidth="1"/>
    <col min="7446" max="7680" width="9.109375" style="1"/>
    <col min="7681" max="7681" width="26.88671875" style="1" customWidth="1"/>
    <col min="7682" max="7682" width="10.44140625" style="1" customWidth="1"/>
    <col min="7683" max="7683" width="8.88671875" style="1" customWidth="1"/>
    <col min="7684" max="7686" width="9.109375" style="1" customWidth="1"/>
    <col min="7687" max="7687" width="8.44140625" style="1" customWidth="1"/>
    <col min="7688" max="7690" width="9.109375" style="1" customWidth="1"/>
    <col min="7691" max="7691" width="8.44140625" style="1" customWidth="1"/>
    <col min="7692" max="7694" width="9.109375" style="1" customWidth="1"/>
    <col min="7695" max="7695" width="0" style="1" hidden="1" customWidth="1"/>
    <col min="7696" max="7696" width="8.44140625" style="1" customWidth="1"/>
    <col min="7697" max="7699" width="9.109375" style="1" customWidth="1"/>
    <col min="7700" max="7700" width="8.5546875" style="1" customWidth="1"/>
    <col min="7701" max="7701" width="11.6640625" style="1" customWidth="1"/>
    <col min="7702" max="7936" width="9.109375" style="1"/>
    <col min="7937" max="7937" width="26.88671875" style="1" customWidth="1"/>
    <col min="7938" max="7938" width="10.44140625" style="1" customWidth="1"/>
    <col min="7939" max="7939" width="8.88671875" style="1" customWidth="1"/>
    <col min="7940" max="7942" width="9.109375" style="1" customWidth="1"/>
    <col min="7943" max="7943" width="8.44140625" style="1" customWidth="1"/>
    <col min="7944" max="7946" width="9.109375" style="1" customWidth="1"/>
    <col min="7947" max="7947" width="8.44140625" style="1" customWidth="1"/>
    <col min="7948" max="7950" width="9.109375" style="1" customWidth="1"/>
    <col min="7951" max="7951" width="0" style="1" hidden="1" customWidth="1"/>
    <col min="7952" max="7952" width="8.44140625" style="1" customWidth="1"/>
    <col min="7953" max="7955" width="9.109375" style="1" customWidth="1"/>
    <col min="7956" max="7956" width="8.5546875" style="1" customWidth="1"/>
    <col min="7957" max="7957" width="11.6640625" style="1" customWidth="1"/>
    <col min="7958" max="8192" width="9.109375" style="1"/>
    <col min="8193" max="8193" width="26.88671875" style="1" customWidth="1"/>
    <col min="8194" max="8194" width="10.44140625" style="1" customWidth="1"/>
    <col min="8195" max="8195" width="8.88671875" style="1" customWidth="1"/>
    <col min="8196" max="8198" width="9.109375" style="1" customWidth="1"/>
    <col min="8199" max="8199" width="8.44140625" style="1" customWidth="1"/>
    <col min="8200" max="8202" width="9.109375" style="1" customWidth="1"/>
    <col min="8203" max="8203" width="8.44140625" style="1" customWidth="1"/>
    <col min="8204" max="8206" width="9.109375" style="1" customWidth="1"/>
    <col min="8207" max="8207" width="0" style="1" hidden="1" customWidth="1"/>
    <col min="8208" max="8208" width="8.44140625" style="1" customWidth="1"/>
    <col min="8209" max="8211" width="9.109375" style="1" customWidth="1"/>
    <col min="8212" max="8212" width="8.5546875" style="1" customWidth="1"/>
    <col min="8213" max="8213" width="11.6640625" style="1" customWidth="1"/>
    <col min="8214" max="8448" width="9.109375" style="1"/>
    <col min="8449" max="8449" width="26.88671875" style="1" customWidth="1"/>
    <col min="8450" max="8450" width="10.44140625" style="1" customWidth="1"/>
    <col min="8451" max="8451" width="8.88671875" style="1" customWidth="1"/>
    <col min="8452" max="8454" width="9.109375" style="1" customWidth="1"/>
    <col min="8455" max="8455" width="8.44140625" style="1" customWidth="1"/>
    <col min="8456" max="8458" width="9.109375" style="1" customWidth="1"/>
    <col min="8459" max="8459" width="8.44140625" style="1" customWidth="1"/>
    <col min="8460" max="8462" width="9.109375" style="1" customWidth="1"/>
    <col min="8463" max="8463" width="0" style="1" hidden="1" customWidth="1"/>
    <col min="8464" max="8464" width="8.44140625" style="1" customWidth="1"/>
    <col min="8465" max="8467" width="9.109375" style="1" customWidth="1"/>
    <col min="8468" max="8468" width="8.5546875" style="1" customWidth="1"/>
    <col min="8469" max="8469" width="11.6640625" style="1" customWidth="1"/>
    <col min="8470" max="8704" width="9.109375" style="1"/>
    <col min="8705" max="8705" width="26.88671875" style="1" customWidth="1"/>
    <col min="8706" max="8706" width="10.44140625" style="1" customWidth="1"/>
    <col min="8707" max="8707" width="8.88671875" style="1" customWidth="1"/>
    <col min="8708" max="8710" width="9.109375" style="1" customWidth="1"/>
    <col min="8711" max="8711" width="8.44140625" style="1" customWidth="1"/>
    <col min="8712" max="8714" width="9.109375" style="1" customWidth="1"/>
    <col min="8715" max="8715" width="8.44140625" style="1" customWidth="1"/>
    <col min="8716" max="8718" width="9.109375" style="1" customWidth="1"/>
    <col min="8719" max="8719" width="0" style="1" hidden="1" customWidth="1"/>
    <col min="8720" max="8720" width="8.44140625" style="1" customWidth="1"/>
    <col min="8721" max="8723" width="9.109375" style="1" customWidth="1"/>
    <col min="8724" max="8724" width="8.5546875" style="1" customWidth="1"/>
    <col min="8725" max="8725" width="11.6640625" style="1" customWidth="1"/>
    <col min="8726" max="8960" width="9.109375" style="1"/>
    <col min="8961" max="8961" width="26.88671875" style="1" customWidth="1"/>
    <col min="8962" max="8962" width="10.44140625" style="1" customWidth="1"/>
    <col min="8963" max="8963" width="8.88671875" style="1" customWidth="1"/>
    <col min="8964" max="8966" width="9.109375" style="1" customWidth="1"/>
    <col min="8967" max="8967" width="8.44140625" style="1" customWidth="1"/>
    <col min="8968" max="8970" width="9.109375" style="1" customWidth="1"/>
    <col min="8971" max="8971" width="8.44140625" style="1" customWidth="1"/>
    <col min="8972" max="8974" width="9.109375" style="1" customWidth="1"/>
    <col min="8975" max="8975" width="0" style="1" hidden="1" customWidth="1"/>
    <col min="8976" max="8976" width="8.44140625" style="1" customWidth="1"/>
    <col min="8977" max="8979" width="9.109375" style="1" customWidth="1"/>
    <col min="8980" max="8980" width="8.5546875" style="1" customWidth="1"/>
    <col min="8981" max="8981" width="11.6640625" style="1" customWidth="1"/>
    <col min="8982" max="9216" width="9.109375" style="1"/>
    <col min="9217" max="9217" width="26.88671875" style="1" customWidth="1"/>
    <col min="9218" max="9218" width="10.44140625" style="1" customWidth="1"/>
    <col min="9219" max="9219" width="8.88671875" style="1" customWidth="1"/>
    <col min="9220" max="9222" width="9.109375" style="1" customWidth="1"/>
    <col min="9223" max="9223" width="8.44140625" style="1" customWidth="1"/>
    <col min="9224" max="9226" width="9.109375" style="1" customWidth="1"/>
    <col min="9227" max="9227" width="8.44140625" style="1" customWidth="1"/>
    <col min="9228" max="9230" width="9.109375" style="1" customWidth="1"/>
    <col min="9231" max="9231" width="0" style="1" hidden="1" customWidth="1"/>
    <col min="9232" max="9232" width="8.44140625" style="1" customWidth="1"/>
    <col min="9233" max="9235" width="9.109375" style="1" customWidth="1"/>
    <col min="9236" max="9236" width="8.5546875" style="1" customWidth="1"/>
    <col min="9237" max="9237" width="11.6640625" style="1" customWidth="1"/>
    <col min="9238" max="9472" width="9.109375" style="1"/>
    <col min="9473" max="9473" width="26.88671875" style="1" customWidth="1"/>
    <col min="9474" max="9474" width="10.44140625" style="1" customWidth="1"/>
    <col min="9475" max="9475" width="8.88671875" style="1" customWidth="1"/>
    <col min="9476" max="9478" width="9.109375" style="1" customWidth="1"/>
    <col min="9479" max="9479" width="8.44140625" style="1" customWidth="1"/>
    <col min="9480" max="9482" width="9.109375" style="1" customWidth="1"/>
    <col min="9483" max="9483" width="8.44140625" style="1" customWidth="1"/>
    <col min="9484" max="9486" width="9.109375" style="1" customWidth="1"/>
    <col min="9487" max="9487" width="0" style="1" hidden="1" customWidth="1"/>
    <col min="9488" max="9488" width="8.44140625" style="1" customWidth="1"/>
    <col min="9489" max="9491" width="9.109375" style="1" customWidth="1"/>
    <col min="9492" max="9492" width="8.5546875" style="1" customWidth="1"/>
    <col min="9493" max="9493" width="11.6640625" style="1" customWidth="1"/>
    <col min="9494" max="9728" width="9.109375" style="1"/>
    <col min="9729" max="9729" width="26.88671875" style="1" customWidth="1"/>
    <col min="9730" max="9730" width="10.44140625" style="1" customWidth="1"/>
    <col min="9731" max="9731" width="8.88671875" style="1" customWidth="1"/>
    <col min="9732" max="9734" width="9.109375" style="1" customWidth="1"/>
    <col min="9735" max="9735" width="8.44140625" style="1" customWidth="1"/>
    <col min="9736" max="9738" width="9.109375" style="1" customWidth="1"/>
    <col min="9739" max="9739" width="8.44140625" style="1" customWidth="1"/>
    <col min="9740" max="9742" width="9.109375" style="1" customWidth="1"/>
    <col min="9743" max="9743" width="0" style="1" hidden="1" customWidth="1"/>
    <col min="9744" max="9744" width="8.44140625" style="1" customWidth="1"/>
    <col min="9745" max="9747" width="9.109375" style="1" customWidth="1"/>
    <col min="9748" max="9748" width="8.5546875" style="1" customWidth="1"/>
    <col min="9749" max="9749" width="11.6640625" style="1" customWidth="1"/>
    <col min="9750" max="9984" width="9.109375" style="1"/>
    <col min="9985" max="9985" width="26.88671875" style="1" customWidth="1"/>
    <col min="9986" max="9986" width="10.44140625" style="1" customWidth="1"/>
    <col min="9987" max="9987" width="8.88671875" style="1" customWidth="1"/>
    <col min="9988" max="9990" width="9.109375" style="1" customWidth="1"/>
    <col min="9991" max="9991" width="8.44140625" style="1" customWidth="1"/>
    <col min="9992" max="9994" width="9.109375" style="1" customWidth="1"/>
    <col min="9995" max="9995" width="8.44140625" style="1" customWidth="1"/>
    <col min="9996" max="9998" width="9.109375" style="1" customWidth="1"/>
    <col min="9999" max="9999" width="0" style="1" hidden="1" customWidth="1"/>
    <col min="10000" max="10000" width="8.44140625" style="1" customWidth="1"/>
    <col min="10001" max="10003" width="9.109375" style="1" customWidth="1"/>
    <col min="10004" max="10004" width="8.5546875" style="1" customWidth="1"/>
    <col min="10005" max="10005" width="11.6640625" style="1" customWidth="1"/>
    <col min="10006" max="10240" width="9.109375" style="1"/>
    <col min="10241" max="10241" width="26.88671875" style="1" customWidth="1"/>
    <col min="10242" max="10242" width="10.44140625" style="1" customWidth="1"/>
    <col min="10243" max="10243" width="8.88671875" style="1" customWidth="1"/>
    <col min="10244" max="10246" width="9.109375" style="1" customWidth="1"/>
    <col min="10247" max="10247" width="8.44140625" style="1" customWidth="1"/>
    <col min="10248" max="10250" width="9.109375" style="1" customWidth="1"/>
    <col min="10251" max="10251" width="8.44140625" style="1" customWidth="1"/>
    <col min="10252" max="10254" width="9.109375" style="1" customWidth="1"/>
    <col min="10255" max="10255" width="0" style="1" hidden="1" customWidth="1"/>
    <col min="10256" max="10256" width="8.44140625" style="1" customWidth="1"/>
    <col min="10257" max="10259" width="9.109375" style="1" customWidth="1"/>
    <col min="10260" max="10260" width="8.5546875" style="1" customWidth="1"/>
    <col min="10261" max="10261" width="11.6640625" style="1" customWidth="1"/>
    <col min="10262" max="10496" width="9.109375" style="1"/>
    <col min="10497" max="10497" width="26.88671875" style="1" customWidth="1"/>
    <col min="10498" max="10498" width="10.44140625" style="1" customWidth="1"/>
    <col min="10499" max="10499" width="8.88671875" style="1" customWidth="1"/>
    <col min="10500" max="10502" width="9.109375" style="1" customWidth="1"/>
    <col min="10503" max="10503" width="8.44140625" style="1" customWidth="1"/>
    <col min="10504" max="10506" width="9.109375" style="1" customWidth="1"/>
    <col min="10507" max="10507" width="8.44140625" style="1" customWidth="1"/>
    <col min="10508" max="10510" width="9.109375" style="1" customWidth="1"/>
    <col min="10511" max="10511" width="0" style="1" hidden="1" customWidth="1"/>
    <col min="10512" max="10512" width="8.44140625" style="1" customWidth="1"/>
    <col min="10513" max="10515" width="9.109375" style="1" customWidth="1"/>
    <col min="10516" max="10516" width="8.5546875" style="1" customWidth="1"/>
    <col min="10517" max="10517" width="11.6640625" style="1" customWidth="1"/>
    <col min="10518" max="10752" width="9.109375" style="1"/>
    <col min="10753" max="10753" width="26.88671875" style="1" customWidth="1"/>
    <col min="10754" max="10754" width="10.44140625" style="1" customWidth="1"/>
    <col min="10755" max="10755" width="8.88671875" style="1" customWidth="1"/>
    <col min="10756" max="10758" width="9.109375" style="1" customWidth="1"/>
    <col min="10759" max="10759" width="8.44140625" style="1" customWidth="1"/>
    <col min="10760" max="10762" width="9.109375" style="1" customWidth="1"/>
    <col min="10763" max="10763" width="8.44140625" style="1" customWidth="1"/>
    <col min="10764" max="10766" width="9.109375" style="1" customWidth="1"/>
    <col min="10767" max="10767" width="0" style="1" hidden="1" customWidth="1"/>
    <col min="10768" max="10768" width="8.44140625" style="1" customWidth="1"/>
    <col min="10769" max="10771" width="9.109375" style="1" customWidth="1"/>
    <col min="10772" max="10772" width="8.5546875" style="1" customWidth="1"/>
    <col min="10773" max="10773" width="11.6640625" style="1" customWidth="1"/>
    <col min="10774" max="11008" width="9.109375" style="1"/>
    <col min="11009" max="11009" width="26.88671875" style="1" customWidth="1"/>
    <col min="11010" max="11010" width="10.44140625" style="1" customWidth="1"/>
    <col min="11011" max="11011" width="8.88671875" style="1" customWidth="1"/>
    <col min="11012" max="11014" width="9.109375" style="1" customWidth="1"/>
    <col min="11015" max="11015" width="8.44140625" style="1" customWidth="1"/>
    <col min="11016" max="11018" width="9.109375" style="1" customWidth="1"/>
    <col min="11019" max="11019" width="8.44140625" style="1" customWidth="1"/>
    <col min="11020" max="11022" width="9.109375" style="1" customWidth="1"/>
    <col min="11023" max="11023" width="0" style="1" hidden="1" customWidth="1"/>
    <col min="11024" max="11024" width="8.44140625" style="1" customWidth="1"/>
    <col min="11025" max="11027" width="9.109375" style="1" customWidth="1"/>
    <col min="11028" max="11028" width="8.5546875" style="1" customWidth="1"/>
    <col min="11029" max="11029" width="11.6640625" style="1" customWidth="1"/>
    <col min="11030" max="11264" width="9.109375" style="1"/>
    <col min="11265" max="11265" width="26.88671875" style="1" customWidth="1"/>
    <col min="11266" max="11266" width="10.44140625" style="1" customWidth="1"/>
    <col min="11267" max="11267" width="8.88671875" style="1" customWidth="1"/>
    <col min="11268" max="11270" width="9.109375" style="1" customWidth="1"/>
    <col min="11271" max="11271" width="8.44140625" style="1" customWidth="1"/>
    <col min="11272" max="11274" width="9.109375" style="1" customWidth="1"/>
    <col min="11275" max="11275" width="8.44140625" style="1" customWidth="1"/>
    <col min="11276" max="11278" width="9.109375" style="1" customWidth="1"/>
    <col min="11279" max="11279" width="0" style="1" hidden="1" customWidth="1"/>
    <col min="11280" max="11280" width="8.44140625" style="1" customWidth="1"/>
    <col min="11281" max="11283" width="9.109375" style="1" customWidth="1"/>
    <col min="11284" max="11284" width="8.5546875" style="1" customWidth="1"/>
    <col min="11285" max="11285" width="11.6640625" style="1" customWidth="1"/>
    <col min="11286" max="11520" width="9.109375" style="1"/>
    <col min="11521" max="11521" width="26.88671875" style="1" customWidth="1"/>
    <col min="11522" max="11522" width="10.44140625" style="1" customWidth="1"/>
    <col min="11523" max="11523" width="8.88671875" style="1" customWidth="1"/>
    <col min="11524" max="11526" width="9.109375" style="1" customWidth="1"/>
    <col min="11527" max="11527" width="8.44140625" style="1" customWidth="1"/>
    <col min="11528" max="11530" width="9.109375" style="1" customWidth="1"/>
    <col min="11531" max="11531" width="8.44140625" style="1" customWidth="1"/>
    <col min="11532" max="11534" width="9.109375" style="1" customWidth="1"/>
    <col min="11535" max="11535" width="0" style="1" hidden="1" customWidth="1"/>
    <col min="11536" max="11536" width="8.44140625" style="1" customWidth="1"/>
    <col min="11537" max="11539" width="9.109375" style="1" customWidth="1"/>
    <col min="11540" max="11540" width="8.5546875" style="1" customWidth="1"/>
    <col min="11541" max="11541" width="11.6640625" style="1" customWidth="1"/>
    <col min="11542" max="11776" width="9.109375" style="1"/>
    <col min="11777" max="11777" width="26.88671875" style="1" customWidth="1"/>
    <col min="11778" max="11778" width="10.44140625" style="1" customWidth="1"/>
    <col min="11779" max="11779" width="8.88671875" style="1" customWidth="1"/>
    <col min="11780" max="11782" width="9.109375" style="1" customWidth="1"/>
    <col min="11783" max="11783" width="8.44140625" style="1" customWidth="1"/>
    <col min="11784" max="11786" width="9.109375" style="1" customWidth="1"/>
    <col min="11787" max="11787" width="8.44140625" style="1" customWidth="1"/>
    <col min="11788" max="11790" width="9.109375" style="1" customWidth="1"/>
    <col min="11791" max="11791" width="0" style="1" hidden="1" customWidth="1"/>
    <col min="11792" max="11792" width="8.44140625" style="1" customWidth="1"/>
    <col min="11793" max="11795" width="9.109375" style="1" customWidth="1"/>
    <col min="11796" max="11796" width="8.5546875" style="1" customWidth="1"/>
    <col min="11797" max="11797" width="11.6640625" style="1" customWidth="1"/>
    <col min="11798" max="12032" width="9.109375" style="1"/>
    <col min="12033" max="12033" width="26.88671875" style="1" customWidth="1"/>
    <col min="12034" max="12034" width="10.44140625" style="1" customWidth="1"/>
    <col min="12035" max="12035" width="8.88671875" style="1" customWidth="1"/>
    <col min="12036" max="12038" width="9.109375" style="1" customWidth="1"/>
    <col min="12039" max="12039" width="8.44140625" style="1" customWidth="1"/>
    <col min="12040" max="12042" width="9.109375" style="1" customWidth="1"/>
    <col min="12043" max="12043" width="8.44140625" style="1" customWidth="1"/>
    <col min="12044" max="12046" width="9.109375" style="1" customWidth="1"/>
    <col min="12047" max="12047" width="0" style="1" hidden="1" customWidth="1"/>
    <col min="12048" max="12048" width="8.44140625" style="1" customWidth="1"/>
    <col min="12049" max="12051" width="9.109375" style="1" customWidth="1"/>
    <col min="12052" max="12052" width="8.5546875" style="1" customWidth="1"/>
    <col min="12053" max="12053" width="11.6640625" style="1" customWidth="1"/>
    <col min="12054" max="12288" width="9.109375" style="1"/>
    <col min="12289" max="12289" width="26.88671875" style="1" customWidth="1"/>
    <col min="12290" max="12290" width="10.44140625" style="1" customWidth="1"/>
    <col min="12291" max="12291" width="8.88671875" style="1" customWidth="1"/>
    <col min="12292" max="12294" width="9.109375" style="1" customWidth="1"/>
    <col min="12295" max="12295" width="8.44140625" style="1" customWidth="1"/>
    <col min="12296" max="12298" width="9.109375" style="1" customWidth="1"/>
    <col min="12299" max="12299" width="8.44140625" style="1" customWidth="1"/>
    <col min="12300" max="12302" width="9.109375" style="1" customWidth="1"/>
    <col min="12303" max="12303" width="0" style="1" hidden="1" customWidth="1"/>
    <col min="12304" max="12304" width="8.44140625" style="1" customWidth="1"/>
    <col min="12305" max="12307" width="9.109375" style="1" customWidth="1"/>
    <col min="12308" max="12308" width="8.5546875" style="1" customWidth="1"/>
    <col min="12309" max="12309" width="11.6640625" style="1" customWidth="1"/>
    <col min="12310" max="12544" width="9.109375" style="1"/>
    <col min="12545" max="12545" width="26.88671875" style="1" customWidth="1"/>
    <col min="12546" max="12546" width="10.44140625" style="1" customWidth="1"/>
    <col min="12547" max="12547" width="8.88671875" style="1" customWidth="1"/>
    <col min="12548" max="12550" width="9.109375" style="1" customWidth="1"/>
    <col min="12551" max="12551" width="8.44140625" style="1" customWidth="1"/>
    <col min="12552" max="12554" width="9.109375" style="1" customWidth="1"/>
    <col min="12555" max="12555" width="8.44140625" style="1" customWidth="1"/>
    <col min="12556" max="12558" width="9.109375" style="1" customWidth="1"/>
    <col min="12559" max="12559" width="0" style="1" hidden="1" customWidth="1"/>
    <col min="12560" max="12560" width="8.44140625" style="1" customWidth="1"/>
    <col min="12561" max="12563" width="9.109375" style="1" customWidth="1"/>
    <col min="12564" max="12564" width="8.5546875" style="1" customWidth="1"/>
    <col min="12565" max="12565" width="11.6640625" style="1" customWidth="1"/>
    <col min="12566" max="12800" width="9.109375" style="1"/>
    <col min="12801" max="12801" width="26.88671875" style="1" customWidth="1"/>
    <col min="12802" max="12802" width="10.44140625" style="1" customWidth="1"/>
    <col min="12803" max="12803" width="8.88671875" style="1" customWidth="1"/>
    <col min="12804" max="12806" width="9.109375" style="1" customWidth="1"/>
    <col min="12807" max="12807" width="8.44140625" style="1" customWidth="1"/>
    <col min="12808" max="12810" width="9.109375" style="1" customWidth="1"/>
    <col min="12811" max="12811" width="8.44140625" style="1" customWidth="1"/>
    <col min="12812" max="12814" width="9.109375" style="1" customWidth="1"/>
    <col min="12815" max="12815" width="0" style="1" hidden="1" customWidth="1"/>
    <col min="12816" max="12816" width="8.44140625" style="1" customWidth="1"/>
    <col min="12817" max="12819" width="9.109375" style="1" customWidth="1"/>
    <col min="12820" max="12820" width="8.5546875" style="1" customWidth="1"/>
    <col min="12821" max="12821" width="11.6640625" style="1" customWidth="1"/>
    <col min="12822" max="13056" width="9.109375" style="1"/>
    <col min="13057" max="13057" width="26.88671875" style="1" customWidth="1"/>
    <col min="13058" max="13058" width="10.44140625" style="1" customWidth="1"/>
    <col min="13059" max="13059" width="8.88671875" style="1" customWidth="1"/>
    <col min="13060" max="13062" width="9.109375" style="1" customWidth="1"/>
    <col min="13063" max="13063" width="8.44140625" style="1" customWidth="1"/>
    <col min="13064" max="13066" width="9.109375" style="1" customWidth="1"/>
    <col min="13067" max="13067" width="8.44140625" style="1" customWidth="1"/>
    <col min="13068" max="13070" width="9.109375" style="1" customWidth="1"/>
    <col min="13071" max="13071" width="0" style="1" hidden="1" customWidth="1"/>
    <col min="13072" max="13072" width="8.44140625" style="1" customWidth="1"/>
    <col min="13073" max="13075" width="9.109375" style="1" customWidth="1"/>
    <col min="13076" max="13076" width="8.5546875" style="1" customWidth="1"/>
    <col min="13077" max="13077" width="11.6640625" style="1" customWidth="1"/>
    <col min="13078" max="13312" width="9.109375" style="1"/>
    <col min="13313" max="13313" width="26.88671875" style="1" customWidth="1"/>
    <col min="13314" max="13314" width="10.44140625" style="1" customWidth="1"/>
    <col min="13315" max="13315" width="8.88671875" style="1" customWidth="1"/>
    <col min="13316" max="13318" width="9.109375" style="1" customWidth="1"/>
    <col min="13319" max="13319" width="8.44140625" style="1" customWidth="1"/>
    <col min="13320" max="13322" width="9.109375" style="1" customWidth="1"/>
    <col min="13323" max="13323" width="8.44140625" style="1" customWidth="1"/>
    <col min="13324" max="13326" width="9.109375" style="1" customWidth="1"/>
    <col min="13327" max="13327" width="0" style="1" hidden="1" customWidth="1"/>
    <col min="13328" max="13328" width="8.44140625" style="1" customWidth="1"/>
    <col min="13329" max="13331" width="9.109375" style="1" customWidth="1"/>
    <col min="13332" max="13332" width="8.5546875" style="1" customWidth="1"/>
    <col min="13333" max="13333" width="11.6640625" style="1" customWidth="1"/>
    <col min="13334" max="13568" width="9.109375" style="1"/>
    <col min="13569" max="13569" width="26.88671875" style="1" customWidth="1"/>
    <col min="13570" max="13570" width="10.44140625" style="1" customWidth="1"/>
    <col min="13571" max="13571" width="8.88671875" style="1" customWidth="1"/>
    <col min="13572" max="13574" width="9.109375" style="1" customWidth="1"/>
    <col min="13575" max="13575" width="8.44140625" style="1" customWidth="1"/>
    <col min="13576" max="13578" width="9.109375" style="1" customWidth="1"/>
    <col min="13579" max="13579" width="8.44140625" style="1" customWidth="1"/>
    <col min="13580" max="13582" width="9.109375" style="1" customWidth="1"/>
    <col min="13583" max="13583" width="0" style="1" hidden="1" customWidth="1"/>
    <col min="13584" max="13584" width="8.44140625" style="1" customWidth="1"/>
    <col min="13585" max="13587" width="9.109375" style="1" customWidth="1"/>
    <col min="13588" max="13588" width="8.5546875" style="1" customWidth="1"/>
    <col min="13589" max="13589" width="11.6640625" style="1" customWidth="1"/>
    <col min="13590" max="13824" width="9.109375" style="1"/>
    <col min="13825" max="13825" width="26.88671875" style="1" customWidth="1"/>
    <col min="13826" max="13826" width="10.44140625" style="1" customWidth="1"/>
    <col min="13827" max="13827" width="8.88671875" style="1" customWidth="1"/>
    <col min="13828" max="13830" width="9.109375" style="1" customWidth="1"/>
    <col min="13831" max="13831" width="8.44140625" style="1" customWidth="1"/>
    <col min="13832" max="13834" width="9.109375" style="1" customWidth="1"/>
    <col min="13835" max="13835" width="8.44140625" style="1" customWidth="1"/>
    <col min="13836" max="13838" width="9.109375" style="1" customWidth="1"/>
    <col min="13839" max="13839" width="0" style="1" hidden="1" customWidth="1"/>
    <col min="13840" max="13840" width="8.44140625" style="1" customWidth="1"/>
    <col min="13841" max="13843" width="9.109375" style="1" customWidth="1"/>
    <col min="13844" max="13844" width="8.5546875" style="1" customWidth="1"/>
    <col min="13845" max="13845" width="11.6640625" style="1" customWidth="1"/>
    <col min="13846" max="14080" width="9.109375" style="1"/>
    <col min="14081" max="14081" width="26.88671875" style="1" customWidth="1"/>
    <col min="14082" max="14082" width="10.44140625" style="1" customWidth="1"/>
    <col min="14083" max="14083" width="8.88671875" style="1" customWidth="1"/>
    <col min="14084" max="14086" width="9.109375" style="1" customWidth="1"/>
    <col min="14087" max="14087" width="8.44140625" style="1" customWidth="1"/>
    <col min="14088" max="14090" width="9.109375" style="1" customWidth="1"/>
    <col min="14091" max="14091" width="8.44140625" style="1" customWidth="1"/>
    <col min="14092" max="14094" width="9.109375" style="1" customWidth="1"/>
    <col min="14095" max="14095" width="0" style="1" hidden="1" customWidth="1"/>
    <col min="14096" max="14096" width="8.44140625" style="1" customWidth="1"/>
    <col min="14097" max="14099" width="9.109375" style="1" customWidth="1"/>
    <col min="14100" max="14100" width="8.5546875" style="1" customWidth="1"/>
    <col min="14101" max="14101" width="11.6640625" style="1" customWidth="1"/>
    <col min="14102" max="14336" width="9.109375" style="1"/>
    <col min="14337" max="14337" width="26.88671875" style="1" customWidth="1"/>
    <col min="14338" max="14338" width="10.44140625" style="1" customWidth="1"/>
    <col min="14339" max="14339" width="8.88671875" style="1" customWidth="1"/>
    <col min="14340" max="14342" width="9.109375" style="1" customWidth="1"/>
    <col min="14343" max="14343" width="8.44140625" style="1" customWidth="1"/>
    <col min="14344" max="14346" width="9.109375" style="1" customWidth="1"/>
    <col min="14347" max="14347" width="8.44140625" style="1" customWidth="1"/>
    <col min="14348" max="14350" width="9.109375" style="1" customWidth="1"/>
    <col min="14351" max="14351" width="0" style="1" hidden="1" customWidth="1"/>
    <col min="14352" max="14352" width="8.44140625" style="1" customWidth="1"/>
    <col min="14353" max="14355" width="9.109375" style="1" customWidth="1"/>
    <col min="14356" max="14356" width="8.5546875" style="1" customWidth="1"/>
    <col min="14357" max="14357" width="11.6640625" style="1" customWidth="1"/>
    <col min="14358" max="14592" width="9.109375" style="1"/>
    <col min="14593" max="14593" width="26.88671875" style="1" customWidth="1"/>
    <col min="14594" max="14594" width="10.44140625" style="1" customWidth="1"/>
    <col min="14595" max="14595" width="8.88671875" style="1" customWidth="1"/>
    <col min="14596" max="14598" width="9.109375" style="1" customWidth="1"/>
    <col min="14599" max="14599" width="8.44140625" style="1" customWidth="1"/>
    <col min="14600" max="14602" width="9.109375" style="1" customWidth="1"/>
    <col min="14603" max="14603" width="8.44140625" style="1" customWidth="1"/>
    <col min="14604" max="14606" width="9.109375" style="1" customWidth="1"/>
    <col min="14607" max="14607" width="0" style="1" hidden="1" customWidth="1"/>
    <col min="14608" max="14608" width="8.44140625" style="1" customWidth="1"/>
    <col min="14609" max="14611" width="9.109375" style="1" customWidth="1"/>
    <col min="14612" max="14612" width="8.5546875" style="1" customWidth="1"/>
    <col min="14613" max="14613" width="11.6640625" style="1" customWidth="1"/>
    <col min="14614" max="14848" width="9.109375" style="1"/>
    <col min="14849" max="14849" width="26.88671875" style="1" customWidth="1"/>
    <col min="14850" max="14850" width="10.44140625" style="1" customWidth="1"/>
    <col min="14851" max="14851" width="8.88671875" style="1" customWidth="1"/>
    <col min="14852" max="14854" width="9.109375" style="1" customWidth="1"/>
    <col min="14855" max="14855" width="8.44140625" style="1" customWidth="1"/>
    <col min="14856" max="14858" width="9.109375" style="1" customWidth="1"/>
    <col min="14859" max="14859" width="8.44140625" style="1" customWidth="1"/>
    <col min="14860" max="14862" width="9.109375" style="1" customWidth="1"/>
    <col min="14863" max="14863" width="0" style="1" hidden="1" customWidth="1"/>
    <col min="14864" max="14864" width="8.44140625" style="1" customWidth="1"/>
    <col min="14865" max="14867" width="9.109375" style="1" customWidth="1"/>
    <col min="14868" max="14868" width="8.5546875" style="1" customWidth="1"/>
    <col min="14869" max="14869" width="11.6640625" style="1" customWidth="1"/>
    <col min="14870" max="15104" width="9.109375" style="1"/>
    <col min="15105" max="15105" width="26.88671875" style="1" customWidth="1"/>
    <col min="15106" max="15106" width="10.44140625" style="1" customWidth="1"/>
    <col min="15107" max="15107" width="8.88671875" style="1" customWidth="1"/>
    <col min="15108" max="15110" width="9.109375" style="1" customWidth="1"/>
    <col min="15111" max="15111" width="8.44140625" style="1" customWidth="1"/>
    <col min="15112" max="15114" width="9.109375" style="1" customWidth="1"/>
    <col min="15115" max="15115" width="8.44140625" style="1" customWidth="1"/>
    <col min="15116" max="15118" width="9.109375" style="1" customWidth="1"/>
    <col min="15119" max="15119" width="0" style="1" hidden="1" customWidth="1"/>
    <col min="15120" max="15120" width="8.44140625" style="1" customWidth="1"/>
    <col min="15121" max="15123" width="9.109375" style="1" customWidth="1"/>
    <col min="15124" max="15124" width="8.5546875" style="1" customWidth="1"/>
    <col min="15125" max="15125" width="11.6640625" style="1" customWidth="1"/>
    <col min="15126" max="15360" width="9.109375" style="1"/>
    <col min="15361" max="15361" width="26.88671875" style="1" customWidth="1"/>
    <col min="15362" max="15362" width="10.44140625" style="1" customWidth="1"/>
    <col min="15363" max="15363" width="8.88671875" style="1" customWidth="1"/>
    <col min="15364" max="15366" width="9.109375" style="1" customWidth="1"/>
    <col min="15367" max="15367" width="8.44140625" style="1" customWidth="1"/>
    <col min="15368" max="15370" width="9.109375" style="1" customWidth="1"/>
    <col min="15371" max="15371" width="8.44140625" style="1" customWidth="1"/>
    <col min="15372" max="15374" width="9.109375" style="1" customWidth="1"/>
    <col min="15375" max="15375" width="0" style="1" hidden="1" customWidth="1"/>
    <col min="15376" max="15376" width="8.44140625" style="1" customWidth="1"/>
    <col min="15377" max="15379" width="9.109375" style="1" customWidth="1"/>
    <col min="15380" max="15380" width="8.5546875" style="1" customWidth="1"/>
    <col min="15381" max="15381" width="11.6640625" style="1" customWidth="1"/>
    <col min="15382" max="15616" width="9.109375" style="1"/>
    <col min="15617" max="15617" width="26.88671875" style="1" customWidth="1"/>
    <col min="15618" max="15618" width="10.44140625" style="1" customWidth="1"/>
    <col min="15619" max="15619" width="8.88671875" style="1" customWidth="1"/>
    <col min="15620" max="15622" width="9.109375" style="1" customWidth="1"/>
    <col min="15623" max="15623" width="8.44140625" style="1" customWidth="1"/>
    <col min="15624" max="15626" width="9.109375" style="1" customWidth="1"/>
    <col min="15627" max="15627" width="8.44140625" style="1" customWidth="1"/>
    <col min="15628" max="15630" width="9.109375" style="1" customWidth="1"/>
    <col min="15631" max="15631" width="0" style="1" hidden="1" customWidth="1"/>
    <col min="15632" max="15632" width="8.44140625" style="1" customWidth="1"/>
    <col min="15633" max="15635" width="9.109375" style="1" customWidth="1"/>
    <col min="15636" max="15636" width="8.5546875" style="1" customWidth="1"/>
    <col min="15637" max="15637" width="11.6640625" style="1" customWidth="1"/>
    <col min="15638" max="15872" width="9.109375" style="1"/>
    <col min="15873" max="15873" width="26.88671875" style="1" customWidth="1"/>
    <col min="15874" max="15874" width="10.44140625" style="1" customWidth="1"/>
    <col min="15875" max="15875" width="8.88671875" style="1" customWidth="1"/>
    <col min="15876" max="15878" width="9.109375" style="1" customWidth="1"/>
    <col min="15879" max="15879" width="8.44140625" style="1" customWidth="1"/>
    <col min="15880" max="15882" width="9.109375" style="1" customWidth="1"/>
    <col min="15883" max="15883" width="8.44140625" style="1" customWidth="1"/>
    <col min="15884" max="15886" width="9.109375" style="1" customWidth="1"/>
    <col min="15887" max="15887" width="0" style="1" hidden="1" customWidth="1"/>
    <col min="15888" max="15888" width="8.44140625" style="1" customWidth="1"/>
    <col min="15889" max="15891" width="9.109375" style="1" customWidth="1"/>
    <col min="15892" max="15892" width="8.5546875" style="1" customWidth="1"/>
    <col min="15893" max="15893" width="11.6640625" style="1" customWidth="1"/>
    <col min="15894" max="16128" width="9.109375" style="1"/>
    <col min="16129" max="16129" width="26.88671875" style="1" customWidth="1"/>
    <col min="16130" max="16130" width="10.44140625" style="1" customWidth="1"/>
    <col min="16131" max="16131" width="8.88671875" style="1" customWidth="1"/>
    <col min="16132" max="16134" width="9.109375" style="1" customWidth="1"/>
    <col min="16135" max="16135" width="8.44140625" style="1" customWidth="1"/>
    <col min="16136" max="16138" width="9.109375" style="1" customWidth="1"/>
    <col min="16139" max="16139" width="8.44140625" style="1" customWidth="1"/>
    <col min="16140" max="16142" width="9.109375" style="1" customWidth="1"/>
    <col min="16143" max="16143" width="0" style="1" hidden="1" customWidth="1"/>
    <col min="16144" max="16144" width="8.44140625" style="1" customWidth="1"/>
    <col min="16145" max="16147" width="9.109375" style="1" customWidth="1"/>
    <col min="16148" max="16148" width="8.5546875" style="1" customWidth="1"/>
    <col min="16149" max="16149" width="11.6640625" style="1" customWidth="1"/>
    <col min="16150" max="16384" width="9.109375" style="1"/>
  </cols>
  <sheetData>
    <row r="1" spans="1:21">
      <c r="P1" s="43" t="s">
        <v>0</v>
      </c>
      <c r="Q1" s="43"/>
      <c r="R1" s="43"/>
      <c r="S1" s="43"/>
      <c r="T1" s="43"/>
    </row>
    <row r="2" spans="1:21">
      <c r="P2" s="44" t="s">
        <v>1</v>
      </c>
      <c r="Q2" s="44"/>
      <c r="R2" s="44"/>
      <c r="S2" s="44"/>
      <c r="T2" s="44"/>
    </row>
    <row r="3" spans="1:21">
      <c r="P3" s="2"/>
      <c r="Q3" s="3"/>
      <c r="R3" s="3"/>
      <c r="S3" s="3"/>
      <c r="T3" s="3"/>
    </row>
    <row r="4" spans="1:21">
      <c r="A4" s="45" t="s">
        <v>2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"/>
    </row>
    <row r="5" spans="1:21">
      <c r="A5" s="45" t="s">
        <v>53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"/>
    </row>
    <row r="6" spans="1:2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4"/>
    </row>
    <row r="7" spans="1:21">
      <c r="A7" s="46" t="s">
        <v>3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"/>
    </row>
    <row r="8" spans="1:21">
      <c r="A8" s="41" t="s">
        <v>4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"/>
    </row>
    <row r="9" spans="1:21">
      <c r="A9" s="4"/>
      <c r="B9" s="4"/>
      <c r="C9" s="6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>
      <c r="A10" s="42" t="s">
        <v>5</v>
      </c>
      <c r="B10" s="42" t="s">
        <v>6</v>
      </c>
      <c r="C10" s="42" t="s">
        <v>7</v>
      </c>
      <c r="D10" s="42" t="s">
        <v>8</v>
      </c>
      <c r="E10" s="42"/>
      <c r="F10" s="42"/>
      <c r="G10" s="42" t="s">
        <v>9</v>
      </c>
      <c r="H10" s="42" t="s">
        <v>10</v>
      </c>
      <c r="I10" s="42"/>
      <c r="J10" s="42"/>
      <c r="K10" s="42" t="s">
        <v>11</v>
      </c>
      <c r="L10" s="42" t="s">
        <v>12</v>
      </c>
      <c r="M10" s="42"/>
      <c r="N10" s="42"/>
      <c r="O10" s="26"/>
      <c r="P10" s="42" t="s">
        <v>13</v>
      </c>
      <c r="Q10" s="42" t="s">
        <v>14</v>
      </c>
      <c r="R10" s="42"/>
      <c r="S10" s="42"/>
      <c r="T10" s="42" t="s">
        <v>15</v>
      </c>
      <c r="U10" s="4"/>
    </row>
    <row r="11" spans="1:21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26"/>
      <c r="P11" s="42"/>
      <c r="Q11" s="42"/>
      <c r="R11" s="42"/>
      <c r="S11" s="42"/>
      <c r="T11" s="42"/>
      <c r="U11" s="4"/>
    </row>
    <row r="12" spans="1:21">
      <c r="A12" s="42"/>
      <c r="B12" s="42"/>
      <c r="C12" s="42"/>
      <c r="D12" s="8" t="s">
        <v>16</v>
      </c>
      <c r="E12" s="8" t="s">
        <v>17</v>
      </c>
      <c r="F12" s="8" t="s">
        <v>18</v>
      </c>
      <c r="G12" s="42"/>
      <c r="H12" s="8" t="s">
        <v>19</v>
      </c>
      <c r="I12" s="8" t="s">
        <v>20</v>
      </c>
      <c r="J12" s="8" t="s">
        <v>21</v>
      </c>
      <c r="K12" s="42"/>
      <c r="L12" s="8" t="s">
        <v>22</v>
      </c>
      <c r="M12" s="8" t="s">
        <v>23</v>
      </c>
      <c r="N12" s="8" t="s">
        <v>24</v>
      </c>
      <c r="O12" s="8"/>
      <c r="P12" s="42"/>
      <c r="Q12" s="8" t="s">
        <v>25</v>
      </c>
      <c r="R12" s="8" t="s">
        <v>26</v>
      </c>
      <c r="S12" s="8" t="s">
        <v>27</v>
      </c>
      <c r="T12" s="42"/>
      <c r="U12" s="4"/>
    </row>
    <row r="13" spans="1:21">
      <c r="A13" s="9" t="s">
        <v>28</v>
      </c>
      <c r="B13" s="9">
        <v>2</v>
      </c>
      <c r="C13" s="9">
        <v>3</v>
      </c>
      <c r="D13" s="9">
        <v>4</v>
      </c>
      <c r="E13" s="9">
        <v>5</v>
      </c>
      <c r="F13" s="9">
        <v>6</v>
      </c>
      <c r="G13" s="9">
        <v>7</v>
      </c>
      <c r="H13" s="9">
        <v>8</v>
      </c>
      <c r="I13" s="9">
        <v>9</v>
      </c>
      <c r="J13" s="9">
        <v>10</v>
      </c>
      <c r="K13" s="9">
        <v>11</v>
      </c>
      <c r="L13" s="9">
        <v>12</v>
      </c>
      <c r="M13" s="9">
        <v>13</v>
      </c>
      <c r="N13" s="9">
        <v>14</v>
      </c>
      <c r="O13" s="9"/>
      <c r="P13" s="9">
        <v>15</v>
      </c>
      <c r="Q13" s="10">
        <v>16</v>
      </c>
      <c r="R13" s="9">
        <v>17</v>
      </c>
      <c r="S13" s="9">
        <v>18</v>
      </c>
      <c r="T13" s="9">
        <v>19</v>
      </c>
      <c r="U13" s="4"/>
    </row>
    <row r="14" spans="1:21" ht="26.4">
      <c r="A14" s="11" t="s">
        <v>29</v>
      </c>
      <c r="B14" s="12"/>
      <c r="C14" s="12">
        <f>C16+C17</f>
        <v>0</v>
      </c>
      <c r="D14" s="13">
        <f>D16+D17</f>
        <v>0</v>
      </c>
      <c r="E14" s="13">
        <f t="shared" ref="E14:T14" si="0">E16+E17</f>
        <v>0</v>
      </c>
      <c r="F14" s="13">
        <f t="shared" si="0"/>
        <v>0</v>
      </c>
      <c r="G14" s="13">
        <f t="shared" si="0"/>
        <v>0</v>
      </c>
      <c r="H14" s="13">
        <f t="shared" si="0"/>
        <v>0</v>
      </c>
      <c r="I14" s="13">
        <f t="shared" si="0"/>
        <v>0</v>
      </c>
      <c r="J14" s="13">
        <f t="shared" si="0"/>
        <v>0</v>
      </c>
      <c r="K14" s="13">
        <f t="shared" si="0"/>
        <v>0</v>
      </c>
      <c r="L14" s="13">
        <f t="shared" si="0"/>
        <v>0</v>
      </c>
      <c r="M14" s="13">
        <f t="shared" si="0"/>
        <v>0</v>
      </c>
      <c r="N14" s="13">
        <f t="shared" si="0"/>
        <v>0</v>
      </c>
      <c r="O14" s="13">
        <f t="shared" si="0"/>
        <v>0</v>
      </c>
      <c r="P14" s="13">
        <f t="shared" si="0"/>
        <v>0</v>
      </c>
      <c r="Q14" s="13">
        <f t="shared" si="0"/>
        <v>0</v>
      </c>
      <c r="R14" s="13">
        <f t="shared" si="0"/>
        <v>0</v>
      </c>
      <c r="S14" s="13">
        <f t="shared" si="0"/>
        <v>0</v>
      </c>
      <c r="T14" s="13">
        <f t="shared" si="0"/>
        <v>0</v>
      </c>
      <c r="U14" s="4"/>
    </row>
    <row r="15" spans="1:21">
      <c r="A15" s="15" t="s">
        <v>30</v>
      </c>
      <c r="B15" s="12"/>
      <c r="C15" s="13"/>
      <c r="D15" s="13"/>
      <c r="E15" s="14"/>
      <c r="F15" s="12"/>
      <c r="G15" s="13"/>
      <c r="H15" s="14"/>
      <c r="I15" s="12"/>
      <c r="J15" s="12"/>
      <c r="K15" s="12"/>
      <c r="L15" s="12"/>
      <c r="M15" s="12"/>
      <c r="N15" s="12"/>
      <c r="O15" s="12"/>
      <c r="P15" s="12"/>
      <c r="Q15" s="12"/>
      <c r="R15" s="14"/>
      <c r="S15" s="12"/>
      <c r="T15" s="12"/>
      <c r="U15" s="4"/>
    </row>
    <row r="16" spans="1:21">
      <c r="A16" s="15" t="s">
        <v>31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4"/>
    </row>
    <row r="17" spans="1:21">
      <c r="A17" s="15" t="s">
        <v>32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4"/>
    </row>
    <row r="18" spans="1:21" ht="39.6">
      <c r="A18" s="11" t="s">
        <v>33</v>
      </c>
      <c r="B18" s="12">
        <f>B20+B21+B22</f>
        <v>0</v>
      </c>
      <c r="C18" s="12">
        <f>G18+K18+P18+T18</f>
        <v>0</v>
      </c>
      <c r="D18" s="12">
        <f>D20+D21</f>
        <v>0</v>
      </c>
      <c r="E18" s="12">
        <f>E20+E21</f>
        <v>0</v>
      </c>
      <c r="F18" s="12">
        <f>F20+F21</f>
        <v>0</v>
      </c>
      <c r="G18" s="13">
        <f>D18+E18+F18</f>
        <v>0</v>
      </c>
      <c r="H18" s="12">
        <f>H20+H21</f>
        <v>0</v>
      </c>
      <c r="I18" s="12">
        <f>I20+I21</f>
        <v>0</v>
      </c>
      <c r="J18" s="12">
        <f>J20+J21</f>
        <v>0</v>
      </c>
      <c r="K18" s="12">
        <f t="shared" ref="K18:K27" si="1">H18+I18+J18</f>
        <v>0</v>
      </c>
      <c r="L18" s="12">
        <f>L20+L21</f>
        <v>0</v>
      </c>
      <c r="M18" s="12">
        <f>M20+M21</f>
        <v>0</v>
      </c>
      <c r="N18" s="12">
        <f>N20+N21</f>
        <v>0</v>
      </c>
      <c r="O18" s="12"/>
      <c r="P18" s="12">
        <f t="shared" ref="P18:P27" si="2">L18+M18+N18</f>
        <v>0</v>
      </c>
      <c r="Q18" s="12">
        <f>Q20+Q21</f>
        <v>0</v>
      </c>
      <c r="R18" s="12">
        <f>R20+R21</f>
        <v>0</v>
      </c>
      <c r="S18" s="12">
        <f>S20+S21</f>
        <v>0</v>
      </c>
      <c r="T18" s="12">
        <f t="shared" ref="T18:T27" si="3">Q18+R18+S18</f>
        <v>0</v>
      </c>
      <c r="U18" s="4"/>
    </row>
    <row r="19" spans="1:21">
      <c r="A19" s="15" t="s">
        <v>30</v>
      </c>
      <c r="B19" s="12"/>
      <c r="C19" s="12"/>
      <c r="D19" s="17"/>
      <c r="E19" s="17"/>
      <c r="F19" s="17"/>
      <c r="G19" s="13"/>
      <c r="H19" s="16"/>
      <c r="I19" s="16"/>
      <c r="J19" s="16"/>
      <c r="K19" s="12"/>
      <c r="L19" s="16"/>
      <c r="M19" s="16"/>
      <c r="N19" s="16"/>
      <c r="O19" s="16"/>
      <c r="P19" s="12"/>
      <c r="Q19" s="16"/>
      <c r="R19" s="16"/>
      <c r="S19" s="16"/>
      <c r="T19" s="12"/>
      <c r="U19" s="4"/>
    </row>
    <row r="20" spans="1:21" ht="26.4">
      <c r="A20" s="18" t="s">
        <v>34</v>
      </c>
      <c r="B20" s="17">
        <v>0</v>
      </c>
      <c r="C20" s="12">
        <f t="shared" ref="C20:C27" si="4">G20+K20+P20+T20</f>
        <v>0</v>
      </c>
      <c r="D20" s="17"/>
      <c r="E20" s="17"/>
      <c r="F20" s="17"/>
      <c r="G20" s="13">
        <f>D20+E20+F20</f>
        <v>0</v>
      </c>
      <c r="H20" s="17"/>
      <c r="I20" s="17"/>
      <c r="J20" s="17"/>
      <c r="K20" s="12">
        <f t="shared" si="1"/>
        <v>0</v>
      </c>
      <c r="L20" s="17"/>
      <c r="M20" s="17"/>
      <c r="N20" s="17"/>
      <c r="O20" s="19"/>
      <c r="P20" s="12">
        <f>L20+M20+N20</f>
        <v>0</v>
      </c>
      <c r="Q20" s="17"/>
      <c r="R20" s="17"/>
      <c r="S20" s="17"/>
      <c r="T20" s="12">
        <f>Q20+R20+S20</f>
        <v>0</v>
      </c>
      <c r="U20" s="4"/>
    </row>
    <row r="21" spans="1:21" ht="26.4">
      <c r="A21" s="18" t="s">
        <v>35</v>
      </c>
      <c r="B21" s="17">
        <v>0</v>
      </c>
      <c r="C21" s="12">
        <f t="shared" si="4"/>
        <v>0</v>
      </c>
      <c r="D21" s="17"/>
      <c r="E21" s="17"/>
      <c r="F21" s="17"/>
      <c r="G21" s="13">
        <f t="shared" ref="G21:G27" si="5">D21+E21+F21</f>
        <v>0</v>
      </c>
      <c r="H21" s="17"/>
      <c r="I21" s="17"/>
      <c r="J21" s="17"/>
      <c r="K21" s="12">
        <f t="shared" si="1"/>
        <v>0</v>
      </c>
      <c r="L21" s="17"/>
      <c r="M21" s="17"/>
      <c r="N21" s="17"/>
      <c r="O21" s="19"/>
      <c r="P21" s="12">
        <f t="shared" si="2"/>
        <v>0</v>
      </c>
      <c r="Q21" s="17"/>
      <c r="R21" s="17"/>
      <c r="S21" s="17"/>
      <c r="T21" s="12">
        <f t="shared" si="3"/>
        <v>0</v>
      </c>
      <c r="U21" s="4"/>
    </row>
    <row r="22" spans="1:21" ht="39.6">
      <c r="A22" s="20" t="s">
        <v>36</v>
      </c>
      <c r="B22" s="17">
        <v>0</v>
      </c>
      <c r="C22" s="12">
        <f t="shared" si="4"/>
        <v>0</v>
      </c>
      <c r="D22" s="21">
        <v>0</v>
      </c>
      <c r="E22" s="21">
        <v>0</v>
      </c>
      <c r="F22" s="21">
        <v>0</v>
      </c>
      <c r="G22" s="13">
        <f t="shared" si="5"/>
        <v>0</v>
      </c>
      <c r="H22" s="17">
        <v>0</v>
      </c>
      <c r="I22" s="17">
        <v>0</v>
      </c>
      <c r="J22" s="17">
        <v>0</v>
      </c>
      <c r="K22" s="12">
        <f t="shared" si="1"/>
        <v>0</v>
      </c>
      <c r="L22" s="17">
        <v>0</v>
      </c>
      <c r="M22" s="17">
        <v>0</v>
      </c>
      <c r="N22" s="17">
        <v>0</v>
      </c>
      <c r="O22" s="19"/>
      <c r="P22" s="12">
        <f t="shared" si="2"/>
        <v>0</v>
      </c>
      <c r="Q22" s="17">
        <v>0</v>
      </c>
      <c r="R22" s="17">
        <v>0</v>
      </c>
      <c r="S22" s="17">
        <v>0</v>
      </c>
      <c r="T22" s="12">
        <f t="shared" si="3"/>
        <v>0</v>
      </c>
      <c r="U22" s="4"/>
    </row>
    <row r="23" spans="1:21" ht="26.4">
      <c r="A23" s="22" t="s">
        <v>37</v>
      </c>
      <c r="B23" s="13">
        <f>B25+B26+B27</f>
        <v>1356.1</v>
      </c>
      <c r="C23" s="12">
        <f t="shared" si="4"/>
        <v>1556.7035900000001</v>
      </c>
      <c r="D23" s="13">
        <f>D25+D26+D27</f>
        <v>18.481349999999999</v>
      </c>
      <c r="E23" s="13">
        <f>E25+E26+E27</f>
        <v>137.04571000000001</v>
      </c>
      <c r="F23" s="13">
        <f>F25+F26+F27</f>
        <v>163.15997999999999</v>
      </c>
      <c r="G23" s="13">
        <f t="shared" si="5"/>
        <v>318.68704000000002</v>
      </c>
      <c r="H23" s="13">
        <f>H25+H26+H27</f>
        <v>100.19333</v>
      </c>
      <c r="I23" s="13">
        <f>I25+I26+I27</f>
        <v>104.25409000000001</v>
      </c>
      <c r="J23" s="13">
        <f>J25+J26+J27</f>
        <v>140.33201</v>
      </c>
      <c r="K23" s="12">
        <f t="shared" si="1"/>
        <v>344.77943000000005</v>
      </c>
      <c r="L23" s="13">
        <f>L25+L26+L27</f>
        <v>70.045779999999993</v>
      </c>
      <c r="M23" s="13">
        <f>M25+M26+M27</f>
        <v>99.179789999999997</v>
      </c>
      <c r="N23" s="13">
        <f>N25+N26+N27</f>
        <v>319.15902</v>
      </c>
      <c r="O23" s="23"/>
      <c r="P23" s="12">
        <f t="shared" si="2"/>
        <v>488.38459</v>
      </c>
      <c r="Q23" s="13">
        <f>Q25+Q26+Q27</f>
        <v>140.78299999999999</v>
      </c>
      <c r="R23" s="13">
        <f>R25+R26+R27</f>
        <v>131.583</v>
      </c>
      <c r="S23" s="13">
        <f>S25+S26+S27</f>
        <v>132.48653000000002</v>
      </c>
      <c r="T23" s="12">
        <f t="shared" si="3"/>
        <v>404.85253</v>
      </c>
      <c r="U23" s="40">
        <f>G23+K23+P23</f>
        <v>1151.85106</v>
      </c>
    </row>
    <row r="24" spans="1:21">
      <c r="A24" s="15" t="s">
        <v>30</v>
      </c>
      <c r="B24" s="17"/>
      <c r="C24" s="12"/>
      <c r="D24" s="17"/>
      <c r="E24" s="17"/>
      <c r="F24" s="17"/>
      <c r="G24" s="13"/>
      <c r="H24" s="17"/>
      <c r="I24" s="17"/>
      <c r="J24" s="17"/>
      <c r="K24" s="12"/>
      <c r="L24" s="17"/>
      <c r="M24" s="24"/>
      <c r="N24" s="24"/>
      <c r="O24" s="19"/>
      <c r="P24" s="12"/>
      <c r="Q24" s="17"/>
      <c r="R24" s="17"/>
      <c r="S24" s="17"/>
      <c r="T24" s="12"/>
      <c r="U24" s="4"/>
    </row>
    <row r="25" spans="1:21" ht="26.4">
      <c r="A25" s="15" t="s">
        <v>38</v>
      </c>
      <c r="B25" s="17">
        <v>1356.1</v>
      </c>
      <c r="C25" s="12">
        <f t="shared" si="4"/>
        <v>1556.7035900000001</v>
      </c>
      <c r="D25" s="17">
        <v>18.481349999999999</v>
      </c>
      <c r="E25" s="17">
        <v>137.04571000000001</v>
      </c>
      <c r="F25" s="17">
        <v>163.15997999999999</v>
      </c>
      <c r="G25" s="13">
        <f t="shared" si="5"/>
        <v>318.68704000000002</v>
      </c>
      <c r="H25" s="17">
        <v>100.19333</v>
      </c>
      <c r="I25" s="17">
        <v>104.25409000000001</v>
      </c>
      <c r="J25" s="17">
        <v>140.33201</v>
      </c>
      <c r="K25" s="12">
        <f t="shared" si="1"/>
        <v>344.77943000000005</v>
      </c>
      <c r="L25" s="17">
        <v>70.045779999999993</v>
      </c>
      <c r="M25" s="17">
        <v>99.179789999999997</v>
      </c>
      <c r="N25" s="17">
        <v>319.15902</v>
      </c>
      <c r="O25" s="17">
        <v>35185.5</v>
      </c>
      <c r="P25" s="12">
        <f>L25+M25+N25</f>
        <v>488.38459</v>
      </c>
      <c r="Q25" s="17">
        <f>105.383+35.4</f>
        <v>140.78299999999999</v>
      </c>
      <c r="R25" s="17">
        <f>105.383+26.2</f>
        <v>131.583</v>
      </c>
      <c r="S25" s="17">
        <f>145.68653-13.2</f>
        <v>132.48653000000002</v>
      </c>
      <c r="T25" s="12">
        <f t="shared" si="3"/>
        <v>404.85253</v>
      </c>
      <c r="U25" s="4"/>
    </row>
    <row r="26" spans="1:21" ht="26.4">
      <c r="A26" s="15" t="s">
        <v>39</v>
      </c>
      <c r="B26" s="17">
        <v>0</v>
      </c>
      <c r="C26" s="12">
        <f t="shared" si="4"/>
        <v>0</v>
      </c>
      <c r="D26" s="17"/>
      <c r="E26" s="17"/>
      <c r="F26" s="17"/>
      <c r="G26" s="13">
        <f t="shared" si="5"/>
        <v>0</v>
      </c>
      <c r="H26" s="17"/>
      <c r="I26" s="17"/>
      <c r="J26" s="17"/>
      <c r="K26" s="12">
        <f t="shared" si="1"/>
        <v>0</v>
      </c>
      <c r="L26" s="17"/>
      <c r="M26" s="17"/>
      <c r="N26" s="17"/>
      <c r="O26" s="17">
        <v>17230.8</v>
      </c>
      <c r="P26" s="12">
        <f t="shared" si="2"/>
        <v>0</v>
      </c>
      <c r="Q26" s="17"/>
      <c r="R26" s="17"/>
      <c r="S26" s="17"/>
      <c r="T26" s="12">
        <f t="shared" si="3"/>
        <v>0</v>
      </c>
      <c r="U26" s="4"/>
    </row>
    <row r="27" spans="1:21" ht="39.6">
      <c r="A27" s="15" t="s">
        <v>40</v>
      </c>
      <c r="B27" s="17">
        <v>0</v>
      </c>
      <c r="C27" s="12">
        <f t="shared" si="4"/>
        <v>0</v>
      </c>
      <c r="D27" s="17">
        <v>0</v>
      </c>
      <c r="E27" s="17">
        <v>0</v>
      </c>
      <c r="F27" s="17">
        <v>0</v>
      </c>
      <c r="G27" s="13">
        <f t="shared" si="5"/>
        <v>0</v>
      </c>
      <c r="H27" s="17">
        <v>0</v>
      </c>
      <c r="I27" s="17">
        <v>0</v>
      </c>
      <c r="J27" s="17">
        <v>0</v>
      </c>
      <c r="K27" s="12">
        <f t="shared" si="1"/>
        <v>0</v>
      </c>
      <c r="L27" s="17">
        <v>0</v>
      </c>
      <c r="M27" s="24">
        <v>0</v>
      </c>
      <c r="N27" s="24">
        <v>0</v>
      </c>
      <c r="O27" s="19"/>
      <c r="P27" s="12">
        <f t="shared" si="2"/>
        <v>0</v>
      </c>
      <c r="Q27" s="17">
        <v>0</v>
      </c>
      <c r="R27" s="17">
        <v>0</v>
      </c>
      <c r="S27" s="17">
        <v>0</v>
      </c>
      <c r="T27" s="12">
        <f t="shared" si="3"/>
        <v>0</v>
      </c>
      <c r="U27" s="4"/>
    </row>
    <row r="28" spans="1:21" ht="26.4">
      <c r="A28" s="11" t="s">
        <v>41</v>
      </c>
      <c r="B28" s="13">
        <f>B18-B23</f>
        <v>-1356.1</v>
      </c>
      <c r="C28" s="12">
        <f>C18-C23</f>
        <v>-1556.7035900000001</v>
      </c>
      <c r="D28" s="16">
        <f>D18-D23</f>
        <v>-18.481349999999999</v>
      </c>
      <c r="E28" s="16">
        <f t="shared" ref="E28:T28" si="6">E18-E23</f>
        <v>-137.04571000000001</v>
      </c>
      <c r="F28" s="16">
        <f t="shared" si="6"/>
        <v>-163.15997999999999</v>
      </c>
      <c r="G28" s="12">
        <f t="shared" si="6"/>
        <v>-318.68704000000002</v>
      </c>
      <c r="H28" s="16">
        <f t="shared" si="6"/>
        <v>-100.19333</v>
      </c>
      <c r="I28" s="16">
        <f t="shared" si="6"/>
        <v>-104.25409000000001</v>
      </c>
      <c r="J28" s="16">
        <f t="shared" si="6"/>
        <v>-140.33201</v>
      </c>
      <c r="K28" s="12">
        <f t="shared" si="6"/>
        <v>-344.77943000000005</v>
      </c>
      <c r="L28" s="16">
        <f t="shared" si="6"/>
        <v>-70.045779999999993</v>
      </c>
      <c r="M28" s="16">
        <f t="shared" si="6"/>
        <v>-99.179789999999997</v>
      </c>
      <c r="N28" s="16">
        <f t="shared" si="6"/>
        <v>-319.15902</v>
      </c>
      <c r="O28" s="12">
        <f t="shared" si="6"/>
        <v>0</v>
      </c>
      <c r="P28" s="12">
        <f t="shared" si="6"/>
        <v>-488.38459</v>
      </c>
      <c r="Q28" s="16">
        <f t="shared" si="6"/>
        <v>-140.78299999999999</v>
      </c>
      <c r="R28" s="16">
        <f t="shared" si="6"/>
        <v>-131.583</v>
      </c>
      <c r="S28" s="16">
        <f t="shared" si="6"/>
        <v>-132.48653000000002</v>
      </c>
      <c r="T28" s="12">
        <f t="shared" si="6"/>
        <v>-404.85253</v>
      </c>
      <c r="U28" s="4"/>
    </row>
    <row r="29" spans="1:21" ht="26.4">
      <c r="A29" s="11" t="s">
        <v>42</v>
      </c>
      <c r="B29" s="12"/>
      <c r="C29" s="12"/>
      <c r="D29" s="13">
        <f>D31+D32</f>
        <v>-18.481349999999999</v>
      </c>
      <c r="E29" s="13">
        <f t="shared" ref="E29:T29" si="7">E31+E32</f>
        <v>-137.04571000000001</v>
      </c>
      <c r="F29" s="13">
        <f t="shared" si="7"/>
        <v>-163.15997999999999</v>
      </c>
      <c r="G29" s="13">
        <f t="shared" si="7"/>
        <v>-318.68704000000002</v>
      </c>
      <c r="H29" s="13">
        <f t="shared" si="7"/>
        <v>-100.19333</v>
      </c>
      <c r="I29" s="13">
        <f t="shared" si="7"/>
        <v>-104.25409000000001</v>
      </c>
      <c r="J29" s="13">
        <f t="shared" si="7"/>
        <v>-140.33201</v>
      </c>
      <c r="K29" s="13">
        <f t="shared" si="7"/>
        <v>-344.77943000000005</v>
      </c>
      <c r="L29" s="13">
        <f t="shared" si="7"/>
        <v>-70.045779999999993</v>
      </c>
      <c r="M29" s="13">
        <f t="shared" si="7"/>
        <v>-99.179789999999997</v>
      </c>
      <c r="N29" s="13">
        <f t="shared" si="7"/>
        <v>-319.15902</v>
      </c>
      <c r="O29" s="13">
        <f t="shared" si="7"/>
        <v>-52416.3</v>
      </c>
      <c r="P29" s="13">
        <f t="shared" si="7"/>
        <v>-488.38459</v>
      </c>
      <c r="Q29" s="13">
        <f t="shared" si="7"/>
        <v>-140.78299999999999</v>
      </c>
      <c r="R29" s="13">
        <f t="shared" si="7"/>
        <v>-131.583</v>
      </c>
      <c r="S29" s="13">
        <f t="shared" si="7"/>
        <v>-132.48653000000002</v>
      </c>
      <c r="T29" s="13">
        <f t="shared" si="7"/>
        <v>-404.85253</v>
      </c>
      <c r="U29" s="4"/>
    </row>
    <row r="30" spans="1:21">
      <c r="A30" s="15" t="s">
        <v>30</v>
      </c>
      <c r="B30" s="12"/>
      <c r="C30" s="12"/>
      <c r="D30" s="13"/>
      <c r="E30" s="14"/>
      <c r="F30" s="12"/>
      <c r="G30" s="13"/>
      <c r="H30" s="14"/>
      <c r="I30" s="12"/>
      <c r="J30" s="12"/>
      <c r="K30" s="12"/>
      <c r="L30" s="12"/>
      <c r="M30" s="12"/>
      <c r="N30" s="12"/>
      <c r="O30" s="12"/>
      <c r="P30" s="12"/>
      <c r="Q30" s="12"/>
      <c r="R30" s="14"/>
      <c r="S30" s="12"/>
      <c r="T30" s="12"/>
      <c r="U30" s="4"/>
    </row>
    <row r="31" spans="1:21">
      <c r="A31" s="15" t="s">
        <v>31</v>
      </c>
      <c r="B31" s="12"/>
      <c r="C31" s="12"/>
      <c r="D31" s="13">
        <f>D16+D20-D25</f>
        <v>-18.481349999999999</v>
      </c>
      <c r="E31" s="13">
        <f t="shared" ref="E31:T32" si="8">E16+E20-E25</f>
        <v>-137.04571000000001</v>
      </c>
      <c r="F31" s="13">
        <f t="shared" si="8"/>
        <v>-163.15997999999999</v>
      </c>
      <c r="G31" s="13">
        <f t="shared" si="8"/>
        <v>-318.68704000000002</v>
      </c>
      <c r="H31" s="13">
        <f t="shared" si="8"/>
        <v>-100.19333</v>
      </c>
      <c r="I31" s="13">
        <f t="shared" si="8"/>
        <v>-104.25409000000001</v>
      </c>
      <c r="J31" s="13">
        <f t="shared" si="8"/>
        <v>-140.33201</v>
      </c>
      <c r="K31" s="13">
        <f t="shared" si="8"/>
        <v>-344.77943000000005</v>
      </c>
      <c r="L31" s="13">
        <f t="shared" si="8"/>
        <v>-70.045779999999993</v>
      </c>
      <c r="M31" s="13">
        <f t="shared" si="8"/>
        <v>-99.179789999999997</v>
      </c>
      <c r="N31" s="13">
        <f t="shared" si="8"/>
        <v>-319.15902</v>
      </c>
      <c r="O31" s="13">
        <f t="shared" si="8"/>
        <v>-35185.5</v>
      </c>
      <c r="P31" s="13">
        <f t="shared" si="8"/>
        <v>-488.38459</v>
      </c>
      <c r="Q31" s="13">
        <f t="shared" si="8"/>
        <v>-140.78299999999999</v>
      </c>
      <c r="R31" s="13">
        <f t="shared" si="8"/>
        <v>-131.583</v>
      </c>
      <c r="S31" s="13">
        <f t="shared" si="8"/>
        <v>-132.48653000000002</v>
      </c>
      <c r="T31" s="13">
        <f t="shared" si="8"/>
        <v>-404.85253</v>
      </c>
      <c r="U31" s="4"/>
    </row>
    <row r="32" spans="1:21">
      <c r="A32" s="15" t="s">
        <v>32</v>
      </c>
      <c r="B32" s="12"/>
      <c r="C32" s="12"/>
      <c r="D32" s="17">
        <f>D17+D21-D26</f>
        <v>0</v>
      </c>
      <c r="E32" s="17">
        <f t="shared" si="8"/>
        <v>0</v>
      </c>
      <c r="F32" s="17">
        <f t="shared" si="8"/>
        <v>0</v>
      </c>
      <c r="G32" s="17">
        <f t="shared" si="8"/>
        <v>0</v>
      </c>
      <c r="H32" s="17">
        <f t="shared" si="8"/>
        <v>0</v>
      </c>
      <c r="I32" s="17">
        <f t="shared" si="8"/>
        <v>0</v>
      </c>
      <c r="J32" s="17">
        <f t="shared" si="8"/>
        <v>0</v>
      </c>
      <c r="K32" s="17">
        <f t="shared" si="8"/>
        <v>0</v>
      </c>
      <c r="L32" s="17">
        <f t="shared" si="8"/>
        <v>0</v>
      </c>
      <c r="M32" s="17">
        <f t="shared" si="8"/>
        <v>0</v>
      </c>
      <c r="N32" s="17">
        <f t="shared" si="8"/>
        <v>0</v>
      </c>
      <c r="O32" s="17">
        <f t="shared" si="8"/>
        <v>-17230.8</v>
      </c>
      <c r="P32" s="17">
        <f t="shared" si="8"/>
        <v>0</v>
      </c>
      <c r="Q32" s="17">
        <f t="shared" si="8"/>
        <v>0</v>
      </c>
      <c r="R32" s="17">
        <f t="shared" si="8"/>
        <v>0</v>
      </c>
      <c r="S32" s="17">
        <f t="shared" si="8"/>
        <v>0</v>
      </c>
      <c r="T32" s="17">
        <f t="shared" si="8"/>
        <v>0</v>
      </c>
      <c r="U32" s="4"/>
    </row>
    <row r="33" spans="1:19">
      <c r="B33" s="25">
        <f>B18-C18</f>
        <v>0</v>
      </c>
      <c r="D33" s="25"/>
    </row>
    <row r="34" spans="1:19">
      <c r="A34" s="1" t="s">
        <v>43</v>
      </c>
      <c r="D34" s="25">
        <f>D21-D26</f>
        <v>0</v>
      </c>
      <c r="E34" s="25">
        <f>E21-E26</f>
        <v>0</v>
      </c>
      <c r="F34" s="25">
        <f>F21-F26</f>
        <v>0</v>
      </c>
      <c r="H34" s="25">
        <f>H21-H26</f>
        <v>0</v>
      </c>
      <c r="I34" s="25">
        <f>I21-I26</f>
        <v>0</v>
      </c>
      <c r="J34" s="25">
        <f>J21-J26</f>
        <v>0</v>
      </c>
      <c r="L34" s="25">
        <f>L21-L26</f>
        <v>0</v>
      </c>
      <c r="M34" s="25">
        <f>M21-M26</f>
        <v>0</v>
      </c>
      <c r="N34" s="25">
        <f>N21-N26</f>
        <v>0</v>
      </c>
      <c r="Q34" s="25">
        <f>Q21-Q26</f>
        <v>0</v>
      </c>
      <c r="R34" s="25">
        <f>R21-R26</f>
        <v>0</v>
      </c>
      <c r="S34" s="25">
        <f>S21-S26</f>
        <v>0</v>
      </c>
    </row>
    <row r="35" spans="1:19">
      <c r="A35" s="1" t="s">
        <v>44</v>
      </c>
      <c r="G35" s="1" t="s">
        <v>45</v>
      </c>
      <c r="K35" s="1" t="s">
        <v>46</v>
      </c>
    </row>
    <row r="37" spans="1:19">
      <c r="A37" s="1" t="s">
        <v>47</v>
      </c>
      <c r="C37" s="1" t="s">
        <v>48</v>
      </c>
      <c r="G37" s="1" t="s">
        <v>45</v>
      </c>
      <c r="K37" s="1" t="s">
        <v>49</v>
      </c>
    </row>
    <row r="38" spans="1:19">
      <c r="C38" s="1" t="s">
        <v>50</v>
      </c>
    </row>
  </sheetData>
  <mergeCells count="17">
    <mergeCell ref="A8:T8"/>
    <mergeCell ref="A10:A12"/>
    <mergeCell ref="B10:B12"/>
    <mergeCell ref="C10:C12"/>
    <mergeCell ref="D10:F11"/>
    <mergeCell ref="G10:G12"/>
    <mergeCell ref="K10:K12"/>
    <mergeCell ref="L10:N11"/>
    <mergeCell ref="P10:P12"/>
    <mergeCell ref="Q10:S11"/>
    <mergeCell ref="T10:T12"/>
    <mergeCell ref="H10:J11"/>
    <mergeCell ref="P1:T1"/>
    <mergeCell ref="P2:T2"/>
    <mergeCell ref="A4:T4"/>
    <mergeCell ref="A5:T5"/>
    <mergeCell ref="A7:T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8"/>
  <sheetViews>
    <sheetView zoomScale="70" zoomScaleNormal="70" workbookViewId="0">
      <selection activeCell="U23" sqref="U23"/>
    </sheetView>
  </sheetViews>
  <sheetFormatPr defaultColWidth="9.109375" defaultRowHeight="13.2"/>
  <cols>
    <col min="1" max="1" width="26.88671875" style="1" customWidth="1"/>
    <col min="2" max="2" width="10.44140625" style="1" customWidth="1"/>
    <col min="3" max="3" width="10" style="1" customWidth="1"/>
    <col min="4" max="6" width="9.109375" style="1" customWidth="1"/>
    <col min="7" max="7" width="9.88671875" style="1" customWidth="1"/>
    <col min="8" max="8" width="11" style="1" customWidth="1"/>
    <col min="9" max="9" width="10.88671875" style="1" customWidth="1"/>
    <col min="10" max="10" width="10.77734375" style="1" customWidth="1"/>
    <col min="11" max="11" width="10" style="1" customWidth="1"/>
    <col min="12" max="12" width="10.77734375" style="1" customWidth="1"/>
    <col min="13" max="13" width="11" style="1" customWidth="1"/>
    <col min="14" max="14" width="10.33203125" style="1" customWidth="1"/>
    <col min="15" max="15" width="0" style="1" hidden="1" customWidth="1"/>
    <col min="16" max="16" width="10.5546875" style="1" customWidth="1"/>
    <col min="17" max="17" width="10.109375" style="1" customWidth="1"/>
    <col min="18" max="18" width="11.109375" style="1" customWidth="1"/>
    <col min="19" max="19" width="10" style="1" customWidth="1"/>
    <col min="20" max="20" width="9.44140625" style="1" customWidth="1"/>
    <col min="21" max="21" width="11.6640625" style="1" customWidth="1"/>
    <col min="22" max="256" width="9.109375" style="1"/>
    <col min="257" max="257" width="26.88671875" style="1" customWidth="1"/>
    <col min="258" max="258" width="10.44140625" style="1" customWidth="1"/>
    <col min="259" max="259" width="8.88671875" style="1" customWidth="1"/>
    <col min="260" max="262" width="9.109375" style="1" customWidth="1"/>
    <col min="263" max="263" width="8.44140625" style="1" customWidth="1"/>
    <col min="264" max="266" width="9.109375" style="1" customWidth="1"/>
    <col min="267" max="267" width="8.44140625" style="1" customWidth="1"/>
    <col min="268" max="270" width="9.109375" style="1" customWidth="1"/>
    <col min="271" max="271" width="0" style="1" hidden="1" customWidth="1"/>
    <col min="272" max="272" width="8.44140625" style="1" customWidth="1"/>
    <col min="273" max="275" width="9.109375" style="1" customWidth="1"/>
    <col min="276" max="276" width="8.5546875" style="1" customWidth="1"/>
    <col min="277" max="277" width="11.6640625" style="1" customWidth="1"/>
    <col min="278" max="512" width="9.109375" style="1"/>
    <col min="513" max="513" width="26.88671875" style="1" customWidth="1"/>
    <col min="514" max="514" width="10.44140625" style="1" customWidth="1"/>
    <col min="515" max="515" width="8.88671875" style="1" customWidth="1"/>
    <col min="516" max="518" width="9.109375" style="1" customWidth="1"/>
    <col min="519" max="519" width="8.44140625" style="1" customWidth="1"/>
    <col min="520" max="522" width="9.109375" style="1" customWidth="1"/>
    <col min="523" max="523" width="8.44140625" style="1" customWidth="1"/>
    <col min="524" max="526" width="9.109375" style="1" customWidth="1"/>
    <col min="527" max="527" width="0" style="1" hidden="1" customWidth="1"/>
    <col min="528" max="528" width="8.44140625" style="1" customWidth="1"/>
    <col min="529" max="531" width="9.109375" style="1" customWidth="1"/>
    <col min="532" max="532" width="8.5546875" style="1" customWidth="1"/>
    <col min="533" max="533" width="11.6640625" style="1" customWidth="1"/>
    <col min="534" max="768" width="9.109375" style="1"/>
    <col min="769" max="769" width="26.88671875" style="1" customWidth="1"/>
    <col min="770" max="770" width="10.44140625" style="1" customWidth="1"/>
    <col min="771" max="771" width="8.88671875" style="1" customWidth="1"/>
    <col min="772" max="774" width="9.109375" style="1" customWidth="1"/>
    <col min="775" max="775" width="8.44140625" style="1" customWidth="1"/>
    <col min="776" max="778" width="9.109375" style="1" customWidth="1"/>
    <col min="779" max="779" width="8.44140625" style="1" customWidth="1"/>
    <col min="780" max="782" width="9.109375" style="1" customWidth="1"/>
    <col min="783" max="783" width="0" style="1" hidden="1" customWidth="1"/>
    <col min="784" max="784" width="8.44140625" style="1" customWidth="1"/>
    <col min="785" max="787" width="9.109375" style="1" customWidth="1"/>
    <col min="788" max="788" width="8.5546875" style="1" customWidth="1"/>
    <col min="789" max="789" width="11.6640625" style="1" customWidth="1"/>
    <col min="790" max="1024" width="9.109375" style="1"/>
    <col min="1025" max="1025" width="26.88671875" style="1" customWidth="1"/>
    <col min="1026" max="1026" width="10.44140625" style="1" customWidth="1"/>
    <col min="1027" max="1027" width="8.88671875" style="1" customWidth="1"/>
    <col min="1028" max="1030" width="9.109375" style="1" customWidth="1"/>
    <col min="1031" max="1031" width="8.44140625" style="1" customWidth="1"/>
    <col min="1032" max="1034" width="9.109375" style="1" customWidth="1"/>
    <col min="1035" max="1035" width="8.44140625" style="1" customWidth="1"/>
    <col min="1036" max="1038" width="9.109375" style="1" customWidth="1"/>
    <col min="1039" max="1039" width="0" style="1" hidden="1" customWidth="1"/>
    <col min="1040" max="1040" width="8.44140625" style="1" customWidth="1"/>
    <col min="1041" max="1043" width="9.109375" style="1" customWidth="1"/>
    <col min="1044" max="1044" width="8.5546875" style="1" customWidth="1"/>
    <col min="1045" max="1045" width="11.6640625" style="1" customWidth="1"/>
    <col min="1046" max="1280" width="9.109375" style="1"/>
    <col min="1281" max="1281" width="26.88671875" style="1" customWidth="1"/>
    <col min="1282" max="1282" width="10.44140625" style="1" customWidth="1"/>
    <col min="1283" max="1283" width="8.88671875" style="1" customWidth="1"/>
    <col min="1284" max="1286" width="9.109375" style="1" customWidth="1"/>
    <col min="1287" max="1287" width="8.44140625" style="1" customWidth="1"/>
    <col min="1288" max="1290" width="9.109375" style="1" customWidth="1"/>
    <col min="1291" max="1291" width="8.44140625" style="1" customWidth="1"/>
    <col min="1292" max="1294" width="9.109375" style="1" customWidth="1"/>
    <col min="1295" max="1295" width="0" style="1" hidden="1" customWidth="1"/>
    <col min="1296" max="1296" width="8.44140625" style="1" customWidth="1"/>
    <col min="1297" max="1299" width="9.109375" style="1" customWidth="1"/>
    <col min="1300" max="1300" width="8.5546875" style="1" customWidth="1"/>
    <col min="1301" max="1301" width="11.6640625" style="1" customWidth="1"/>
    <col min="1302" max="1536" width="9.109375" style="1"/>
    <col min="1537" max="1537" width="26.88671875" style="1" customWidth="1"/>
    <col min="1538" max="1538" width="10.44140625" style="1" customWidth="1"/>
    <col min="1539" max="1539" width="8.88671875" style="1" customWidth="1"/>
    <col min="1540" max="1542" width="9.109375" style="1" customWidth="1"/>
    <col min="1543" max="1543" width="8.44140625" style="1" customWidth="1"/>
    <col min="1544" max="1546" width="9.109375" style="1" customWidth="1"/>
    <col min="1547" max="1547" width="8.44140625" style="1" customWidth="1"/>
    <col min="1548" max="1550" width="9.109375" style="1" customWidth="1"/>
    <col min="1551" max="1551" width="0" style="1" hidden="1" customWidth="1"/>
    <col min="1552" max="1552" width="8.44140625" style="1" customWidth="1"/>
    <col min="1553" max="1555" width="9.109375" style="1" customWidth="1"/>
    <col min="1556" max="1556" width="8.5546875" style="1" customWidth="1"/>
    <col min="1557" max="1557" width="11.6640625" style="1" customWidth="1"/>
    <col min="1558" max="1792" width="9.109375" style="1"/>
    <col min="1793" max="1793" width="26.88671875" style="1" customWidth="1"/>
    <col min="1794" max="1794" width="10.44140625" style="1" customWidth="1"/>
    <col min="1795" max="1795" width="8.88671875" style="1" customWidth="1"/>
    <col min="1796" max="1798" width="9.109375" style="1" customWidth="1"/>
    <col min="1799" max="1799" width="8.44140625" style="1" customWidth="1"/>
    <col min="1800" max="1802" width="9.109375" style="1" customWidth="1"/>
    <col min="1803" max="1803" width="8.44140625" style="1" customWidth="1"/>
    <col min="1804" max="1806" width="9.109375" style="1" customWidth="1"/>
    <col min="1807" max="1807" width="0" style="1" hidden="1" customWidth="1"/>
    <col min="1808" max="1808" width="8.44140625" style="1" customWidth="1"/>
    <col min="1809" max="1811" width="9.109375" style="1" customWidth="1"/>
    <col min="1812" max="1812" width="8.5546875" style="1" customWidth="1"/>
    <col min="1813" max="1813" width="11.6640625" style="1" customWidth="1"/>
    <col min="1814" max="2048" width="9.109375" style="1"/>
    <col min="2049" max="2049" width="26.88671875" style="1" customWidth="1"/>
    <col min="2050" max="2050" width="10.44140625" style="1" customWidth="1"/>
    <col min="2051" max="2051" width="8.88671875" style="1" customWidth="1"/>
    <col min="2052" max="2054" width="9.109375" style="1" customWidth="1"/>
    <col min="2055" max="2055" width="8.44140625" style="1" customWidth="1"/>
    <col min="2056" max="2058" width="9.109375" style="1" customWidth="1"/>
    <col min="2059" max="2059" width="8.44140625" style="1" customWidth="1"/>
    <col min="2060" max="2062" width="9.109375" style="1" customWidth="1"/>
    <col min="2063" max="2063" width="0" style="1" hidden="1" customWidth="1"/>
    <col min="2064" max="2064" width="8.44140625" style="1" customWidth="1"/>
    <col min="2065" max="2067" width="9.109375" style="1" customWidth="1"/>
    <col min="2068" max="2068" width="8.5546875" style="1" customWidth="1"/>
    <col min="2069" max="2069" width="11.6640625" style="1" customWidth="1"/>
    <col min="2070" max="2304" width="9.109375" style="1"/>
    <col min="2305" max="2305" width="26.88671875" style="1" customWidth="1"/>
    <col min="2306" max="2306" width="10.44140625" style="1" customWidth="1"/>
    <col min="2307" max="2307" width="8.88671875" style="1" customWidth="1"/>
    <col min="2308" max="2310" width="9.109375" style="1" customWidth="1"/>
    <col min="2311" max="2311" width="8.44140625" style="1" customWidth="1"/>
    <col min="2312" max="2314" width="9.109375" style="1" customWidth="1"/>
    <col min="2315" max="2315" width="8.44140625" style="1" customWidth="1"/>
    <col min="2316" max="2318" width="9.109375" style="1" customWidth="1"/>
    <col min="2319" max="2319" width="0" style="1" hidden="1" customWidth="1"/>
    <col min="2320" max="2320" width="8.44140625" style="1" customWidth="1"/>
    <col min="2321" max="2323" width="9.109375" style="1" customWidth="1"/>
    <col min="2324" max="2324" width="8.5546875" style="1" customWidth="1"/>
    <col min="2325" max="2325" width="11.6640625" style="1" customWidth="1"/>
    <col min="2326" max="2560" width="9.109375" style="1"/>
    <col min="2561" max="2561" width="26.88671875" style="1" customWidth="1"/>
    <col min="2562" max="2562" width="10.44140625" style="1" customWidth="1"/>
    <col min="2563" max="2563" width="8.88671875" style="1" customWidth="1"/>
    <col min="2564" max="2566" width="9.109375" style="1" customWidth="1"/>
    <col min="2567" max="2567" width="8.44140625" style="1" customWidth="1"/>
    <col min="2568" max="2570" width="9.109375" style="1" customWidth="1"/>
    <col min="2571" max="2571" width="8.44140625" style="1" customWidth="1"/>
    <col min="2572" max="2574" width="9.109375" style="1" customWidth="1"/>
    <col min="2575" max="2575" width="0" style="1" hidden="1" customWidth="1"/>
    <col min="2576" max="2576" width="8.44140625" style="1" customWidth="1"/>
    <col min="2577" max="2579" width="9.109375" style="1" customWidth="1"/>
    <col min="2580" max="2580" width="8.5546875" style="1" customWidth="1"/>
    <col min="2581" max="2581" width="11.6640625" style="1" customWidth="1"/>
    <col min="2582" max="2816" width="9.109375" style="1"/>
    <col min="2817" max="2817" width="26.88671875" style="1" customWidth="1"/>
    <col min="2818" max="2818" width="10.44140625" style="1" customWidth="1"/>
    <col min="2819" max="2819" width="8.88671875" style="1" customWidth="1"/>
    <col min="2820" max="2822" width="9.109375" style="1" customWidth="1"/>
    <col min="2823" max="2823" width="8.44140625" style="1" customWidth="1"/>
    <col min="2824" max="2826" width="9.109375" style="1" customWidth="1"/>
    <col min="2827" max="2827" width="8.44140625" style="1" customWidth="1"/>
    <col min="2828" max="2830" width="9.109375" style="1" customWidth="1"/>
    <col min="2831" max="2831" width="0" style="1" hidden="1" customWidth="1"/>
    <col min="2832" max="2832" width="8.44140625" style="1" customWidth="1"/>
    <col min="2833" max="2835" width="9.109375" style="1" customWidth="1"/>
    <col min="2836" max="2836" width="8.5546875" style="1" customWidth="1"/>
    <col min="2837" max="2837" width="11.6640625" style="1" customWidth="1"/>
    <col min="2838" max="3072" width="9.109375" style="1"/>
    <col min="3073" max="3073" width="26.88671875" style="1" customWidth="1"/>
    <col min="3074" max="3074" width="10.44140625" style="1" customWidth="1"/>
    <col min="3075" max="3075" width="8.88671875" style="1" customWidth="1"/>
    <col min="3076" max="3078" width="9.109375" style="1" customWidth="1"/>
    <col min="3079" max="3079" width="8.44140625" style="1" customWidth="1"/>
    <col min="3080" max="3082" width="9.109375" style="1" customWidth="1"/>
    <col min="3083" max="3083" width="8.44140625" style="1" customWidth="1"/>
    <col min="3084" max="3086" width="9.109375" style="1" customWidth="1"/>
    <col min="3087" max="3087" width="0" style="1" hidden="1" customWidth="1"/>
    <col min="3088" max="3088" width="8.44140625" style="1" customWidth="1"/>
    <col min="3089" max="3091" width="9.109375" style="1" customWidth="1"/>
    <col min="3092" max="3092" width="8.5546875" style="1" customWidth="1"/>
    <col min="3093" max="3093" width="11.6640625" style="1" customWidth="1"/>
    <col min="3094" max="3328" width="9.109375" style="1"/>
    <col min="3329" max="3329" width="26.88671875" style="1" customWidth="1"/>
    <col min="3330" max="3330" width="10.44140625" style="1" customWidth="1"/>
    <col min="3331" max="3331" width="8.88671875" style="1" customWidth="1"/>
    <col min="3332" max="3334" width="9.109375" style="1" customWidth="1"/>
    <col min="3335" max="3335" width="8.44140625" style="1" customWidth="1"/>
    <col min="3336" max="3338" width="9.109375" style="1" customWidth="1"/>
    <col min="3339" max="3339" width="8.44140625" style="1" customWidth="1"/>
    <col min="3340" max="3342" width="9.109375" style="1" customWidth="1"/>
    <col min="3343" max="3343" width="0" style="1" hidden="1" customWidth="1"/>
    <col min="3344" max="3344" width="8.44140625" style="1" customWidth="1"/>
    <col min="3345" max="3347" width="9.109375" style="1" customWidth="1"/>
    <col min="3348" max="3348" width="8.5546875" style="1" customWidth="1"/>
    <col min="3349" max="3349" width="11.6640625" style="1" customWidth="1"/>
    <col min="3350" max="3584" width="9.109375" style="1"/>
    <col min="3585" max="3585" width="26.88671875" style="1" customWidth="1"/>
    <col min="3586" max="3586" width="10.44140625" style="1" customWidth="1"/>
    <col min="3587" max="3587" width="8.88671875" style="1" customWidth="1"/>
    <col min="3588" max="3590" width="9.109375" style="1" customWidth="1"/>
    <col min="3591" max="3591" width="8.44140625" style="1" customWidth="1"/>
    <col min="3592" max="3594" width="9.109375" style="1" customWidth="1"/>
    <col min="3595" max="3595" width="8.44140625" style="1" customWidth="1"/>
    <col min="3596" max="3598" width="9.109375" style="1" customWidth="1"/>
    <col min="3599" max="3599" width="0" style="1" hidden="1" customWidth="1"/>
    <col min="3600" max="3600" width="8.44140625" style="1" customWidth="1"/>
    <col min="3601" max="3603" width="9.109375" style="1" customWidth="1"/>
    <col min="3604" max="3604" width="8.5546875" style="1" customWidth="1"/>
    <col min="3605" max="3605" width="11.6640625" style="1" customWidth="1"/>
    <col min="3606" max="3840" width="9.109375" style="1"/>
    <col min="3841" max="3841" width="26.88671875" style="1" customWidth="1"/>
    <col min="3842" max="3842" width="10.44140625" style="1" customWidth="1"/>
    <col min="3843" max="3843" width="8.88671875" style="1" customWidth="1"/>
    <col min="3844" max="3846" width="9.109375" style="1" customWidth="1"/>
    <col min="3847" max="3847" width="8.44140625" style="1" customWidth="1"/>
    <col min="3848" max="3850" width="9.109375" style="1" customWidth="1"/>
    <col min="3851" max="3851" width="8.44140625" style="1" customWidth="1"/>
    <col min="3852" max="3854" width="9.109375" style="1" customWidth="1"/>
    <col min="3855" max="3855" width="0" style="1" hidden="1" customWidth="1"/>
    <col min="3856" max="3856" width="8.44140625" style="1" customWidth="1"/>
    <col min="3857" max="3859" width="9.109375" style="1" customWidth="1"/>
    <col min="3860" max="3860" width="8.5546875" style="1" customWidth="1"/>
    <col min="3861" max="3861" width="11.6640625" style="1" customWidth="1"/>
    <col min="3862" max="4096" width="9.109375" style="1"/>
    <col min="4097" max="4097" width="26.88671875" style="1" customWidth="1"/>
    <col min="4098" max="4098" width="10.44140625" style="1" customWidth="1"/>
    <col min="4099" max="4099" width="8.88671875" style="1" customWidth="1"/>
    <col min="4100" max="4102" width="9.109375" style="1" customWidth="1"/>
    <col min="4103" max="4103" width="8.44140625" style="1" customWidth="1"/>
    <col min="4104" max="4106" width="9.109375" style="1" customWidth="1"/>
    <col min="4107" max="4107" width="8.44140625" style="1" customWidth="1"/>
    <col min="4108" max="4110" width="9.109375" style="1" customWidth="1"/>
    <col min="4111" max="4111" width="0" style="1" hidden="1" customWidth="1"/>
    <col min="4112" max="4112" width="8.44140625" style="1" customWidth="1"/>
    <col min="4113" max="4115" width="9.109375" style="1" customWidth="1"/>
    <col min="4116" max="4116" width="8.5546875" style="1" customWidth="1"/>
    <col min="4117" max="4117" width="11.6640625" style="1" customWidth="1"/>
    <col min="4118" max="4352" width="9.109375" style="1"/>
    <col min="4353" max="4353" width="26.88671875" style="1" customWidth="1"/>
    <col min="4354" max="4354" width="10.44140625" style="1" customWidth="1"/>
    <col min="4355" max="4355" width="8.88671875" style="1" customWidth="1"/>
    <col min="4356" max="4358" width="9.109375" style="1" customWidth="1"/>
    <col min="4359" max="4359" width="8.44140625" style="1" customWidth="1"/>
    <col min="4360" max="4362" width="9.109375" style="1" customWidth="1"/>
    <col min="4363" max="4363" width="8.44140625" style="1" customWidth="1"/>
    <col min="4364" max="4366" width="9.109375" style="1" customWidth="1"/>
    <col min="4367" max="4367" width="0" style="1" hidden="1" customWidth="1"/>
    <col min="4368" max="4368" width="8.44140625" style="1" customWidth="1"/>
    <col min="4369" max="4371" width="9.109375" style="1" customWidth="1"/>
    <col min="4372" max="4372" width="8.5546875" style="1" customWidth="1"/>
    <col min="4373" max="4373" width="11.6640625" style="1" customWidth="1"/>
    <col min="4374" max="4608" width="9.109375" style="1"/>
    <col min="4609" max="4609" width="26.88671875" style="1" customWidth="1"/>
    <col min="4610" max="4610" width="10.44140625" style="1" customWidth="1"/>
    <col min="4611" max="4611" width="8.88671875" style="1" customWidth="1"/>
    <col min="4612" max="4614" width="9.109375" style="1" customWidth="1"/>
    <col min="4615" max="4615" width="8.44140625" style="1" customWidth="1"/>
    <col min="4616" max="4618" width="9.109375" style="1" customWidth="1"/>
    <col min="4619" max="4619" width="8.44140625" style="1" customWidth="1"/>
    <col min="4620" max="4622" width="9.109375" style="1" customWidth="1"/>
    <col min="4623" max="4623" width="0" style="1" hidden="1" customWidth="1"/>
    <col min="4624" max="4624" width="8.44140625" style="1" customWidth="1"/>
    <col min="4625" max="4627" width="9.109375" style="1" customWidth="1"/>
    <col min="4628" max="4628" width="8.5546875" style="1" customWidth="1"/>
    <col min="4629" max="4629" width="11.6640625" style="1" customWidth="1"/>
    <col min="4630" max="4864" width="9.109375" style="1"/>
    <col min="4865" max="4865" width="26.88671875" style="1" customWidth="1"/>
    <col min="4866" max="4866" width="10.44140625" style="1" customWidth="1"/>
    <col min="4867" max="4867" width="8.88671875" style="1" customWidth="1"/>
    <col min="4868" max="4870" width="9.109375" style="1" customWidth="1"/>
    <col min="4871" max="4871" width="8.44140625" style="1" customWidth="1"/>
    <col min="4872" max="4874" width="9.109375" style="1" customWidth="1"/>
    <col min="4875" max="4875" width="8.44140625" style="1" customWidth="1"/>
    <col min="4876" max="4878" width="9.109375" style="1" customWidth="1"/>
    <col min="4879" max="4879" width="0" style="1" hidden="1" customWidth="1"/>
    <col min="4880" max="4880" width="8.44140625" style="1" customWidth="1"/>
    <col min="4881" max="4883" width="9.109375" style="1" customWidth="1"/>
    <col min="4884" max="4884" width="8.5546875" style="1" customWidth="1"/>
    <col min="4885" max="4885" width="11.6640625" style="1" customWidth="1"/>
    <col min="4886" max="5120" width="9.109375" style="1"/>
    <col min="5121" max="5121" width="26.88671875" style="1" customWidth="1"/>
    <col min="5122" max="5122" width="10.44140625" style="1" customWidth="1"/>
    <col min="5123" max="5123" width="8.88671875" style="1" customWidth="1"/>
    <col min="5124" max="5126" width="9.109375" style="1" customWidth="1"/>
    <col min="5127" max="5127" width="8.44140625" style="1" customWidth="1"/>
    <col min="5128" max="5130" width="9.109375" style="1" customWidth="1"/>
    <col min="5131" max="5131" width="8.44140625" style="1" customWidth="1"/>
    <col min="5132" max="5134" width="9.109375" style="1" customWidth="1"/>
    <col min="5135" max="5135" width="0" style="1" hidden="1" customWidth="1"/>
    <col min="5136" max="5136" width="8.44140625" style="1" customWidth="1"/>
    <col min="5137" max="5139" width="9.109375" style="1" customWidth="1"/>
    <col min="5140" max="5140" width="8.5546875" style="1" customWidth="1"/>
    <col min="5141" max="5141" width="11.6640625" style="1" customWidth="1"/>
    <col min="5142" max="5376" width="9.109375" style="1"/>
    <col min="5377" max="5377" width="26.88671875" style="1" customWidth="1"/>
    <col min="5378" max="5378" width="10.44140625" style="1" customWidth="1"/>
    <col min="5379" max="5379" width="8.88671875" style="1" customWidth="1"/>
    <col min="5380" max="5382" width="9.109375" style="1" customWidth="1"/>
    <col min="5383" max="5383" width="8.44140625" style="1" customWidth="1"/>
    <col min="5384" max="5386" width="9.109375" style="1" customWidth="1"/>
    <col min="5387" max="5387" width="8.44140625" style="1" customWidth="1"/>
    <col min="5388" max="5390" width="9.109375" style="1" customWidth="1"/>
    <col min="5391" max="5391" width="0" style="1" hidden="1" customWidth="1"/>
    <col min="5392" max="5392" width="8.44140625" style="1" customWidth="1"/>
    <col min="5393" max="5395" width="9.109375" style="1" customWidth="1"/>
    <col min="5396" max="5396" width="8.5546875" style="1" customWidth="1"/>
    <col min="5397" max="5397" width="11.6640625" style="1" customWidth="1"/>
    <col min="5398" max="5632" width="9.109375" style="1"/>
    <col min="5633" max="5633" width="26.88671875" style="1" customWidth="1"/>
    <col min="5634" max="5634" width="10.44140625" style="1" customWidth="1"/>
    <col min="5635" max="5635" width="8.88671875" style="1" customWidth="1"/>
    <col min="5636" max="5638" width="9.109375" style="1" customWidth="1"/>
    <col min="5639" max="5639" width="8.44140625" style="1" customWidth="1"/>
    <col min="5640" max="5642" width="9.109375" style="1" customWidth="1"/>
    <col min="5643" max="5643" width="8.44140625" style="1" customWidth="1"/>
    <col min="5644" max="5646" width="9.109375" style="1" customWidth="1"/>
    <col min="5647" max="5647" width="0" style="1" hidden="1" customWidth="1"/>
    <col min="5648" max="5648" width="8.44140625" style="1" customWidth="1"/>
    <col min="5649" max="5651" width="9.109375" style="1" customWidth="1"/>
    <col min="5652" max="5652" width="8.5546875" style="1" customWidth="1"/>
    <col min="5653" max="5653" width="11.6640625" style="1" customWidth="1"/>
    <col min="5654" max="5888" width="9.109375" style="1"/>
    <col min="5889" max="5889" width="26.88671875" style="1" customWidth="1"/>
    <col min="5890" max="5890" width="10.44140625" style="1" customWidth="1"/>
    <col min="5891" max="5891" width="8.88671875" style="1" customWidth="1"/>
    <col min="5892" max="5894" width="9.109375" style="1" customWidth="1"/>
    <col min="5895" max="5895" width="8.44140625" style="1" customWidth="1"/>
    <col min="5896" max="5898" width="9.109375" style="1" customWidth="1"/>
    <col min="5899" max="5899" width="8.44140625" style="1" customWidth="1"/>
    <col min="5900" max="5902" width="9.109375" style="1" customWidth="1"/>
    <col min="5903" max="5903" width="0" style="1" hidden="1" customWidth="1"/>
    <col min="5904" max="5904" width="8.44140625" style="1" customWidth="1"/>
    <col min="5905" max="5907" width="9.109375" style="1" customWidth="1"/>
    <col min="5908" max="5908" width="8.5546875" style="1" customWidth="1"/>
    <col min="5909" max="5909" width="11.6640625" style="1" customWidth="1"/>
    <col min="5910" max="6144" width="9.109375" style="1"/>
    <col min="6145" max="6145" width="26.88671875" style="1" customWidth="1"/>
    <col min="6146" max="6146" width="10.44140625" style="1" customWidth="1"/>
    <col min="6147" max="6147" width="8.88671875" style="1" customWidth="1"/>
    <col min="6148" max="6150" width="9.109375" style="1" customWidth="1"/>
    <col min="6151" max="6151" width="8.44140625" style="1" customWidth="1"/>
    <col min="6152" max="6154" width="9.109375" style="1" customWidth="1"/>
    <col min="6155" max="6155" width="8.44140625" style="1" customWidth="1"/>
    <col min="6156" max="6158" width="9.109375" style="1" customWidth="1"/>
    <col min="6159" max="6159" width="0" style="1" hidden="1" customWidth="1"/>
    <col min="6160" max="6160" width="8.44140625" style="1" customWidth="1"/>
    <col min="6161" max="6163" width="9.109375" style="1" customWidth="1"/>
    <col min="6164" max="6164" width="8.5546875" style="1" customWidth="1"/>
    <col min="6165" max="6165" width="11.6640625" style="1" customWidth="1"/>
    <col min="6166" max="6400" width="9.109375" style="1"/>
    <col min="6401" max="6401" width="26.88671875" style="1" customWidth="1"/>
    <col min="6402" max="6402" width="10.44140625" style="1" customWidth="1"/>
    <col min="6403" max="6403" width="8.88671875" style="1" customWidth="1"/>
    <col min="6404" max="6406" width="9.109375" style="1" customWidth="1"/>
    <col min="6407" max="6407" width="8.44140625" style="1" customWidth="1"/>
    <col min="6408" max="6410" width="9.109375" style="1" customWidth="1"/>
    <col min="6411" max="6411" width="8.44140625" style="1" customWidth="1"/>
    <col min="6412" max="6414" width="9.109375" style="1" customWidth="1"/>
    <col min="6415" max="6415" width="0" style="1" hidden="1" customWidth="1"/>
    <col min="6416" max="6416" width="8.44140625" style="1" customWidth="1"/>
    <col min="6417" max="6419" width="9.109375" style="1" customWidth="1"/>
    <col min="6420" max="6420" width="8.5546875" style="1" customWidth="1"/>
    <col min="6421" max="6421" width="11.6640625" style="1" customWidth="1"/>
    <col min="6422" max="6656" width="9.109375" style="1"/>
    <col min="6657" max="6657" width="26.88671875" style="1" customWidth="1"/>
    <col min="6658" max="6658" width="10.44140625" style="1" customWidth="1"/>
    <col min="6659" max="6659" width="8.88671875" style="1" customWidth="1"/>
    <col min="6660" max="6662" width="9.109375" style="1" customWidth="1"/>
    <col min="6663" max="6663" width="8.44140625" style="1" customWidth="1"/>
    <col min="6664" max="6666" width="9.109375" style="1" customWidth="1"/>
    <col min="6667" max="6667" width="8.44140625" style="1" customWidth="1"/>
    <col min="6668" max="6670" width="9.109375" style="1" customWidth="1"/>
    <col min="6671" max="6671" width="0" style="1" hidden="1" customWidth="1"/>
    <col min="6672" max="6672" width="8.44140625" style="1" customWidth="1"/>
    <col min="6673" max="6675" width="9.109375" style="1" customWidth="1"/>
    <col min="6676" max="6676" width="8.5546875" style="1" customWidth="1"/>
    <col min="6677" max="6677" width="11.6640625" style="1" customWidth="1"/>
    <col min="6678" max="6912" width="9.109375" style="1"/>
    <col min="6913" max="6913" width="26.88671875" style="1" customWidth="1"/>
    <col min="6914" max="6914" width="10.44140625" style="1" customWidth="1"/>
    <col min="6915" max="6915" width="8.88671875" style="1" customWidth="1"/>
    <col min="6916" max="6918" width="9.109375" style="1" customWidth="1"/>
    <col min="6919" max="6919" width="8.44140625" style="1" customWidth="1"/>
    <col min="6920" max="6922" width="9.109375" style="1" customWidth="1"/>
    <col min="6923" max="6923" width="8.44140625" style="1" customWidth="1"/>
    <col min="6924" max="6926" width="9.109375" style="1" customWidth="1"/>
    <col min="6927" max="6927" width="0" style="1" hidden="1" customWidth="1"/>
    <col min="6928" max="6928" width="8.44140625" style="1" customWidth="1"/>
    <col min="6929" max="6931" width="9.109375" style="1" customWidth="1"/>
    <col min="6932" max="6932" width="8.5546875" style="1" customWidth="1"/>
    <col min="6933" max="6933" width="11.6640625" style="1" customWidth="1"/>
    <col min="6934" max="7168" width="9.109375" style="1"/>
    <col min="7169" max="7169" width="26.88671875" style="1" customWidth="1"/>
    <col min="7170" max="7170" width="10.44140625" style="1" customWidth="1"/>
    <col min="7171" max="7171" width="8.88671875" style="1" customWidth="1"/>
    <col min="7172" max="7174" width="9.109375" style="1" customWidth="1"/>
    <col min="7175" max="7175" width="8.44140625" style="1" customWidth="1"/>
    <col min="7176" max="7178" width="9.109375" style="1" customWidth="1"/>
    <col min="7179" max="7179" width="8.44140625" style="1" customWidth="1"/>
    <col min="7180" max="7182" width="9.109375" style="1" customWidth="1"/>
    <col min="7183" max="7183" width="0" style="1" hidden="1" customWidth="1"/>
    <col min="7184" max="7184" width="8.44140625" style="1" customWidth="1"/>
    <col min="7185" max="7187" width="9.109375" style="1" customWidth="1"/>
    <col min="7188" max="7188" width="8.5546875" style="1" customWidth="1"/>
    <col min="7189" max="7189" width="11.6640625" style="1" customWidth="1"/>
    <col min="7190" max="7424" width="9.109375" style="1"/>
    <col min="7425" max="7425" width="26.88671875" style="1" customWidth="1"/>
    <col min="7426" max="7426" width="10.44140625" style="1" customWidth="1"/>
    <col min="7427" max="7427" width="8.88671875" style="1" customWidth="1"/>
    <col min="7428" max="7430" width="9.109375" style="1" customWidth="1"/>
    <col min="7431" max="7431" width="8.44140625" style="1" customWidth="1"/>
    <col min="7432" max="7434" width="9.109375" style="1" customWidth="1"/>
    <col min="7435" max="7435" width="8.44140625" style="1" customWidth="1"/>
    <col min="7436" max="7438" width="9.109375" style="1" customWidth="1"/>
    <col min="7439" max="7439" width="0" style="1" hidden="1" customWidth="1"/>
    <col min="7440" max="7440" width="8.44140625" style="1" customWidth="1"/>
    <col min="7441" max="7443" width="9.109375" style="1" customWidth="1"/>
    <col min="7444" max="7444" width="8.5546875" style="1" customWidth="1"/>
    <col min="7445" max="7445" width="11.6640625" style="1" customWidth="1"/>
    <col min="7446" max="7680" width="9.109375" style="1"/>
    <col min="7681" max="7681" width="26.88671875" style="1" customWidth="1"/>
    <col min="7682" max="7682" width="10.44140625" style="1" customWidth="1"/>
    <col min="7683" max="7683" width="8.88671875" style="1" customWidth="1"/>
    <col min="7684" max="7686" width="9.109375" style="1" customWidth="1"/>
    <col min="7687" max="7687" width="8.44140625" style="1" customWidth="1"/>
    <col min="7688" max="7690" width="9.109375" style="1" customWidth="1"/>
    <col min="7691" max="7691" width="8.44140625" style="1" customWidth="1"/>
    <col min="7692" max="7694" width="9.109375" style="1" customWidth="1"/>
    <col min="7695" max="7695" width="0" style="1" hidden="1" customWidth="1"/>
    <col min="7696" max="7696" width="8.44140625" style="1" customWidth="1"/>
    <col min="7697" max="7699" width="9.109375" style="1" customWidth="1"/>
    <col min="7700" max="7700" width="8.5546875" style="1" customWidth="1"/>
    <col min="7701" max="7701" width="11.6640625" style="1" customWidth="1"/>
    <col min="7702" max="7936" width="9.109375" style="1"/>
    <col min="7937" max="7937" width="26.88671875" style="1" customWidth="1"/>
    <col min="7938" max="7938" width="10.44140625" style="1" customWidth="1"/>
    <col min="7939" max="7939" width="8.88671875" style="1" customWidth="1"/>
    <col min="7940" max="7942" width="9.109375" style="1" customWidth="1"/>
    <col min="7943" max="7943" width="8.44140625" style="1" customWidth="1"/>
    <col min="7944" max="7946" width="9.109375" style="1" customWidth="1"/>
    <col min="7947" max="7947" width="8.44140625" style="1" customWidth="1"/>
    <col min="7948" max="7950" width="9.109375" style="1" customWidth="1"/>
    <col min="7951" max="7951" width="0" style="1" hidden="1" customWidth="1"/>
    <col min="7952" max="7952" width="8.44140625" style="1" customWidth="1"/>
    <col min="7953" max="7955" width="9.109375" style="1" customWidth="1"/>
    <col min="7956" max="7956" width="8.5546875" style="1" customWidth="1"/>
    <col min="7957" max="7957" width="11.6640625" style="1" customWidth="1"/>
    <col min="7958" max="8192" width="9.109375" style="1"/>
    <col min="8193" max="8193" width="26.88671875" style="1" customWidth="1"/>
    <col min="8194" max="8194" width="10.44140625" style="1" customWidth="1"/>
    <col min="8195" max="8195" width="8.88671875" style="1" customWidth="1"/>
    <col min="8196" max="8198" width="9.109375" style="1" customWidth="1"/>
    <col min="8199" max="8199" width="8.44140625" style="1" customWidth="1"/>
    <col min="8200" max="8202" width="9.109375" style="1" customWidth="1"/>
    <col min="8203" max="8203" width="8.44140625" style="1" customWidth="1"/>
    <col min="8204" max="8206" width="9.109375" style="1" customWidth="1"/>
    <col min="8207" max="8207" width="0" style="1" hidden="1" customWidth="1"/>
    <col min="8208" max="8208" width="8.44140625" style="1" customWidth="1"/>
    <col min="8209" max="8211" width="9.109375" style="1" customWidth="1"/>
    <col min="8212" max="8212" width="8.5546875" style="1" customWidth="1"/>
    <col min="8213" max="8213" width="11.6640625" style="1" customWidth="1"/>
    <col min="8214" max="8448" width="9.109375" style="1"/>
    <col min="8449" max="8449" width="26.88671875" style="1" customWidth="1"/>
    <col min="8450" max="8450" width="10.44140625" style="1" customWidth="1"/>
    <col min="8451" max="8451" width="8.88671875" style="1" customWidth="1"/>
    <col min="8452" max="8454" width="9.109375" style="1" customWidth="1"/>
    <col min="8455" max="8455" width="8.44140625" style="1" customWidth="1"/>
    <col min="8456" max="8458" width="9.109375" style="1" customWidth="1"/>
    <col min="8459" max="8459" width="8.44140625" style="1" customWidth="1"/>
    <col min="8460" max="8462" width="9.109375" style="1" customWidth="1"/>
    <col min="8463" max="8463" width="0" style="1" hidden="1" customWidth="1"/>
    <col min="8464" max="8464" width="8.44140625" style="1" customWidth="1"/>
    <col min="8465" max="8467" width="9.109375" style="1" customWidth="1"/>
    <col min="8468" max="8468" width="8.5546875" style="1" customWidth="1"/>
    <col min="8469" max="8469" width="11.6640625" style="1" customWidth="1"/>
    <col min="8470" max="8704" width="9.109375" style="1"/>
    <col min="8705" max="8705" width="26.88671875" style="1" customWidth="1"/>
    <col min="8706" max="8706" width="10.44140625" style="1" customWidth="1"/>
    <col min="8707" max="8707" width="8.88671875" style="1" customWidth="1"/>
    <col min="8708" max="8710" width="9.109375" style="1" customWidth="1"/>
    <col min="8711" max="8711" width="8.44140625" style="1" customWidth="1"/>
    <col min="8712" max="8714" width="9.109375" style="1" customWidth="1"/>
    <col min="8715" max="8715" width="8.44140625" style="1" customWidth="1"/>
    <col min="8716" max="8718" width="9.109375" style="1" customWidth="1"/>
    <col min="8719" max="8719" width="0" style="1" hidden="1" customWidth="1"/>
    <col min="8720" max="8720" width="8.44140625" style="1" customWidth="1"/>
    <col min="8721" max="8723" width="9.109375" style="1" customWidth="1"/>
    <col min="8724" max="8724" width="8.5546875" style="1" customWidth="1"/>
    <col min="8725" max="8725" width="11.6640625" style="1" customWidth="1"/>
    <col min="8726" max="8960" width="9.109375" style="1"/>
    <col min="8961" max="8961" width="26.88671875" style="1" customWidth="1"/>
    <col min="8962" max="8962" width="10.44140625" style="1" customWidth="1"/>
    <col min="8963" max="8963" width="8.88671875" style="1" customWidth="1"/>
    <col min="8964" max="8966" width="9.109375" style="1" customWidth="1"/>
    <col min="8967" max="8967" width="8.44140625" style="1" customWidth="1"/>
    <col min="8968" max="8970" width="9.109375" style="1" customWidth="1"/>
    <col min="8971" max="8971" width="8.44140625" style="1" customWidth="1"/>
    <col min="8972" max="8974" width="9.109375" style="1" customWidth="1"/>
    <col min="8975" max="8975" width="0" style="1" hidden="1" customWidth="1"/>
    <col min="8976" max="8976" width="8.44140625" style="1" customWidth="1"/>
    <col min="8977" max="8979" width="9.109375" style="1" customWidth="1"/>
    <col min="8980" max="8980" width="8.5546875" style="1" customWidth="1"/>
    <col min="8981" max="8981" width="11.6640625" style="1" customWidth="1"/>
    <col min="8982" max="9216" width="9.109375" style="1"/>
    <col min="9217" max="9217" width="26.88671875" style="1" customWidth="1"/>
    <col min="9218" max="9218" width="10.44140625" style="1" customWidth="1"/>
    <col min="9219" max="9219" width="8.88671875" style="1" customWidth="1"/>
    <col min="9220" max="9222" width="9.109375" style="1" customWidth="1"/>
    <col min="9223" max="9223" width="8.44140625" style="1" customWidth="1"/>
    <col min="9224" max="9226" width="9.109375" style="1" customWidth="1"/>
    <col min="9227" max="9227" width="8.44140625" style="1" customWidth="1"/>
    <col min="9228" max="9230" width="9.109375" style="1" customWidth="1"/>
    <col min="9231" max="9231" width="0" style="1" hidden="1" customWidth="1"/>
    <col min="9232" max="9232" width="8.44140625" style="1" customWidth="1"/>
    <col min="9233" max="9235" width="9.109375" style="1" customWidth="1"/>
    <col min="9236" max="9236" width="8.5546875" style="1" customWidth="1"/>
    <col min="9237" max="9237" width="11.6640625" style="1" customWidth="1"/>
    <col min="9238" max="9472" width="9.109375" style="1"/>
    <col min="9473" max="9473" width="26.88671875" style="1" customWidth="1"/>
    <col min="9474" max="9474" width="10.44140625" style="1" customWidth="1"/>
    <col min="9475" max="9475" width="8.88671875" style="1" customWidth="1"/>
    <col min="9476" max="9478" width="9.109375" style="1" customWidth="1"/>
    <col min="9479" max="9479" width="8.44140625" style="1" customWidth="1"/>
    <col min="9480" max="9482" width="9.109375" style="1" customWidth="1"/>
    <col min="9483" max="9483" width="8.44140625" style="1" customWidth="1"/>
    <col min="9484" max="9486" width="9.109375" style="1" customWidth="1"/>
    <col min="9487" max="9487" width="0" style="1" hidden="1" customWidth="1"/>
    <col min="9488" max="9488" width="8.44140625" style="1" customWidth="1"/>
    <col min="9489" max="9491" width="9.109375" style="1" customWidth="1"/>
    <col min="9492" max="9492" width="8.5546875" style="1" customWidth="1"/>
    <col min="9493" max="9493" width="11.6640625" style="1" customWidth="1"/>
    <col min="9494" max="9728" width="9.109375" style="1"/>
    <col min="9729" max="9729" width="26.88671875" style="1" customWidth="1"/>
    <col min="9730" max="9730" width="10.44140625" style="1" customWidth="1"/>
    <col min="9731" max="9731" width="8.88671875" style="1" customWidth="1"/>
    <col min="9732" max="9734" width="9.109375" style="1" customWidth="1"/>
    <col min="9735" max="9735" width="8.44140625" style="1" customWidth="1"/>
    <col min="9736" max="9738" width="9.109375" style="1" customWidth="1"/>
    <col min="9739" max="9739" width="8.44140625" style="1" customWidth="1"/>
    <col min="9740" max="9742" width="9.109375" style="1" customWidth="1"/>
    <col min="9743" max="9743" width="0" style="1" hidden="1" customWidth="1"/>
    <col min="9744" max="9744" width="8.44140625" style="1" customWidth="1"/>
    <col min="9745" max="9747" width="9.109375" style="1" customWidth="1"/>
    <col min="9748" max="9748" width="8.5546875" style="1" customWidth="1"/>
    <col min="9749" max="9749" width="11.6640625" style="1" customWidth="1"/>
    <col min="9750" max="9984" width="9.109375" style="1"/>
    <col min="9985" max="9985" width="26.88671875" style="1" customWidth="1"/>
    <col min="9986" max="9986" width="10.44140625" style="1" customWidth="1"/>
    <col min="9987" max="9987" width="8.88671875" style="1" customWidth="1"/>
    <col min="9988" max="9990" width="9.109375" style="1" customWidth="1"/>
    <col min="9991" max="9991" width="8.44140625" style="1" customWidth="1"/>
    <col min="9992" max="9994" width="9.109375" style="1" customWidth="1"/>
    <col min="9995" max="9995" width="8.44140625" style="1" customWidth="1"/>
    <col min="9996" max="9998" width="9.109375" style="1" customWidth="1"/>
    <col min="9999" max="9999" width="0" style="1" hidden="1" customWidth="1"/>
    <col min="10000" max="10000" width="8.44140625" style="1" customWidth="1"/>
    <col min="10001" max="10003" width="9.109375" style="1" customWidth="1"/>
    <col min="10004" max="10004" width="8.5546875" style="1" customWidth="1"/>
    <col min="10005" max="10005" width="11.6640625" style="1" customWidth="1"/>
    <col min="10006" max="10240" width="9.109375" style="1"/>
    <col min="10241" max="10241" width="26.88671875" style="1" customWidth="1"/>
    <col min="10242" max="10242" width="10.44140625" style="1" customWidth="1"/>
    <col min="10243" max="10243" width="8.88671875" style="1" customWidth="1"/>
    <col min="10244" max="10246" width="9.109375" style="1" customWidth="1"/>
    <col min="10247" max="10247" width="8.44140625" style="1" customWidth="1"/>
    <col min="10248" max="10250" width="9.109375" style="1" customWidth="1"/>
    <col min="10251" max="10251" width="8.44140625" style="1" customWidth="1"/>
    <col min="10252" max="10254" width="9.109375" style="1" customWidth="1"/>
    <col min="10255" max="10255" width="0" style="1" hidden="1" customWidth="1"/>
    <col min="10256" max="10256" width="8.44140625" style="1" customWidth="1"/>
    <col min="10257" max="10259" width="9.109375" style="1" customWidth="1"/>
    <col min="10260" max="10260" width="8.5546875" style="1" customWidth="1"/>
    <col min="10261" max="10261" width="11.6640625" style="1" customWidth="1"/>
    <col min="10262" max="10496" width="9.109375" style="1"/>
    <col min="10497" max="10497" width="26.88671875" style="1" customWidth="1"/>
    <col min="10498" max="10498" width="10.44140625" style="1" customWidth="1"/>
    <col min="10499" max="10499" width="8.88671875" style="1" customWidth="1"/>
    <col min="10500" max="10502" width="9.109375" style="1" customWidth="1"/>
    <col min="10503" max="10503" width="8.44140625" style="1" customWidth="1"/>
    <col min="10504" max="10506" width="9.109375" style="1" customWidth="1"/>
    <col min="10507" max="10507" width="8.44140625" style="1" customWidth="1"/>
    <col min="10508" max="10510" width="9.109375" style="1" customWidth="1"/>
    <col min="10511" max="10511" width="0" style="1" hidden="1" customWidth="1"/>
    <col min="10512" max="10512" width="8.44140625" style="1" customWidth="1"/>
    <col min="10513" max="10515" width="9.109375" style="1" customWidth="1"/>
    <col min="10516" max="10516" width="8.5546875" style="1" customWidth="1"/>
    <col min="10517" max="10517" width="11.6640625" style="1" customWidth="1"/>
    <col min="10518" max="10752" width="9.109375" style="1"/>
    <col min="10753" max="10753" width="26.88671875" style="1" customWidth="1"/>
    <col min="10754" max="10754" width="10.44140625" style="1" customWidth="1"/>
    <col min="10755" max="10755" width="8.88671875" style="1" customWidth="1"/>
    <col min="10756" max="10758" width="9.109375" style="1" customWidth="1"/>
    <col min="10759" max="10759" width="8.44140625" style="1" customWidth="1"/>
    <col min="10760" max="10762" width="9.109375" style="1" customWidth="1"/>
    <col min="10763" max="10763" width="8.44140625" style="1" customWidth="1"/>
    <col min="10764" max="10766" width="9.109375" style="1" customWidth="1"/>
    <col min="10767" max="10767" width="0" style="1" hidden="1" customWidth="1"/>
    <col min="10768" max="10768" width="8.44140625" style="1" customWidth="1"/>
    <col min="10769" max="10771" width="9.109375" style="1" customWidth="1"/>
    <col min="10772" max="10772" width="8.5546875" style="1" customWidth="1"/>
    <col min="10773" max="10773" width="11.6640625" style="1" customWidth="1"/>
    <col min="10774" max="11008" width="9.109375" style="1"/>
    <col min="11009" max="11009" width="26.88671875" style="1" customWidth="1"/>
    <col min="11010" max="11010" width="10.44140625" style="1" customWidth="1"/>
    <col min="11011" max="11011" width="8.88671875" style="1" customWidth="1"/>
    <col min="11012" max="11014" width="9.109375" style="1" customWidth="1"/>
    <col min="11015" max="11015" width="8.44140625" style="1" customWidth="1"/>
    <col min="11016" max="11018" width="9.109375" style="1" customWidth="1"/>
    <col min="11019" max="11019" width="8.44140625" style="1" customWidth="1"/>
    <col min="11020" max="11022" width="9.109375" style="1" customWidth="1"/>
    <col min="11023" max="11023" width="0" style="1" hidden="1" customWidth="1"/>
    <col min="11024" max="11024" width="8.44140625" style="1" customWidth="1"/>
    <col min="11025" max="11027" width="9.109375" style="1" customWidth="1"/>
    <col min="11028" max="11028" width="8.5546875" style="1" customWidth="1"/>
    <col min="11029" max="11029" width="11.6640625" style="1" customWidth="1"/>
    <col min="11030" max="11264" width="9.109375" style="1"/>
    <col min="11265" max="11265" width="26.88671875" style="1" customWidth="1"/>
    <col min="11266" max="11266" width="10.44140625" style="1" customWidth="1"/>
    <col min="11267" max="11267" width="8.88671875" style="1" customWidth="1"/>
    <col min="11268" max="11270" width="9.109375" style="1" customWidth="1"/>
    <col min="11271" max="11271" width="8.44140625" style="1" customWidth="1"/>
    <col min="11272" max="11274" width="9.109375" style="1" customWidth="1"/>
    <col min="11275" max="11275" width="8.44140625" style="1" customWidth="1"/>
    <col min="11276" max="11278" width="9.109375" style="1" customWidth="1"/>
    <col min="11279" max="11279" width="0" style="1" hidden="1" customWidth="1"/>
    <col min="11280" max="11280" width="8.44140625" style="1" customWidth="1"/>
    <col min="11281" max="11283" width="9.109375" style="1" customWidth="1"/>
    <col min="11284" max="11284" width="8.5546875" style="1" customWidth="1"/>
    <col min="11285" max="11285" width="11.6640625" style="1" customWidth="1"/>
    <col min="11286" max="11520" width="9.109375" style="1"/>
    <col min="11521" max="11521" width="26.88671875" style="1" customWidth="1"/>
    <col min="11522" max="11522" width="10.44140625" style="1" customWidth="1"/>
    <col min="11523" max="11523" width="8.88671875" style="1" customWidth="1"/>
    <col min="11524" max="11526" width="9.109375" style="1" customWidth="1"/>
    <col min="11527" max="11527" width="8.44140625" style="1" customWidth="1"/>
    <col min="11528" max="11530" width="9.109375" style="1" customWidth="1"/>
    <col min="11531" max="11531" width="8.44140625" style="1" customWidth="1"/>
    <col min="11532" max="11534" width="9.109375" style="1" customWidth="1"/>
    <col min="11535" max="11535" width="0" style="1" hidden="1" customWidth="1"/>
    <col min="11536" max="11536" width="8.44140625" style="1" customWidth="1"/>
    <col min="11537" max="11539" width="9.109375" style="1" customWidth="1"/>
    <col min="11540" max="11540" width="8.5546875" style="1" customWidth="1"/>
    <col min="11541" max="11541" width="11.6640625" style="1" customWidth="1"/>
    <col min="11542" max="11776" width="9.109375" style="1"/>
    <col min="11777" max="11777" width="26.88671875" style="1" customWidth="1"/>
    <col min="11778" max="11778" width="10.44140625" style="1" customWidth="1"/>
    <col min="11779" max="11779" width="8.88671875" style="1" customWidth="1"/>
    <col min="11780" max="11782" width="9.109375" style="1" customWidth="1"/>
    <col min="11783" max="11783" width="8.44140625" style="1" customWidth="1"/>
    <col min="11784" max="11786" width="9.109375" style="1" customWidth="1"/>
    <col min="11787" max="11787" width="8.44140625" style="1" customWidth="1"/>
    <col min="11788" max="11790" width="9.109375" style="1" customWidth="1"/>
    <col min="11791" max="11791" width="0" style="1" hidden="1" customWidth="1"/>
    <col min="11792" max="11792" width="8.44140625" style="1" customWidth="1"/>
    <col min="11793" max="11795" width="9.109375" style="1" customWidth="1"/>
    <col min="11796" max="11796" width="8.5546875" style="1" customWidth="1"/>
    <col min="11797" max="11797" width="11.6640625" style="1" customWidth="1"/>
    <col min="11798" max="12032" width="9.109375" style="1"/>
    <col min="12033" max="12033" width="26.88671875" style="1" customWidth="1"/>
    <col min="12034" max="12034" width="10.44140625" style="1" customWidth="1"/>
    <col min="12035" max="12035" width="8.88671875" style="1" customWidth="1"/>
    <col min="12036" max="12038" width="9.109375" style="1" customWidth="1"/>
    <col min="12039" max="12039" width="8.44140625" style="1" customWidth="1"/>
    <col min="12040" max="12042" width="9.109375" style="1" customWidth="1"/>
    <col min="12043" max="12043" width="8.44140625" style="1" customWidth="1"/>
    <col min="12044" max="12046" width="9.109375" style="1" customWidth="1"/>
    <col min="12047" max="12047" width="0" style="1" hidden="1" customWidth="1"/>
    <col min="12048" max="12048" width="8.44140625" style="1" customWidth="1"/>
    <col min="12049" max="12051" width="9.109375" style="1" customWidth="1"/>
    <col min="12052" max="12052" width="8.5546875" style="1" customWidth="1"/>
    <col min="12053" max="12053" width="11.6640625" style="1" customWidth="1"/>
    <col min="12054" max="12288" width="9.109375" style="1"/>
    <col min="12289" max="12289" width="26.88671875" style="1" customWidth="1"/>
    <col min="12290" max="12290" width="10.44140625" style="1" customWidth="1"/>
    <col min="12291" max="12291" width="8.88671875" style="1" customWidth="1"/>
    <col min="12292" max="12294" width="9.109375" style="1" customWidth="1"/>
    <col min="12295" max="12295" width="8.44140625" style="1" customWidth="1"/>
    <col min="12296" max="12298" width="9.109375" style="1" customWidth="1"/>
    <col min="12299" max="12299" width="8.44140625" style="1" customWidth="1"/>
    <col min="12300" max="12302" width="9.109375" style="1" customWidth="1"/>
    <col min="12303" max="12303" width="0" style="1" hidden="1" customWidth="1"/>
    <col min="12304" max="12304" width="8.44140625" style="1" customWidth="1"/>
    <col min="12305" max="12307" width="9.109375" style="1" customWidth="1"/>
    <col min="12308" max="12308" width="8.5546875" style="1" customWidth="1"/>
    <col min="12309" max="12309" width="11.6640625" style="1" customWidth="1"/>
    <col min="12310" max="12544" width="9.109375" style="1"/>
    <col min="12545" max="12545" width="26.88671875" style="1" customWidth="1"/>
    <col min="12546" max="12546" width="10.44140625" style="1" customWidth="1"/>
    <col min="12547" max="12547" width="8.88671875" style="1" customWidth="1"/>
    <col min="12548" max="12550" width="9.109375" style="1" customWidth="1"/>
    <col min="12551" max="12551" width="8.44140625" style="1" customWidth="1"/>
    <col min="12552" max="12554" width="9.109375" style="1" customWidth="1"/>
    <col min="12555" max="12555" width="8.44140625" style="1" customWidth="1"/>
    <col min="12556" max="12558" width="9.109375" style="1" customWidth="1"/>
    <col min="12559" max="12559" width="0" style="1" hidden="1" customWidth="1"/>
    <col min="12560" max="12560" width="8.44140625" style="1" customWidth="1"/>
    <col min="12561" max="12563" width="9.109375" style="1" customWidth="1"/>
    <col min="12564" max="12564" width="8.5546875" style="1" customWidth="1"/>
    <col min="12565" max="12565" width="11.6640625" style="1" customWidth="1"/>
    <col min="12566" max="12800" width="9.109375" style="1"/>
    <col min="12801" max="12801" width="26.88671875" style="1" customWidth="1"/>
    <col min="12802" max="12802" width="10.44140625" style="1" customWidth="1"/>
    <col min="12803" max="12803" width="8.88671875" style="1" customWidth="1"/>
    <col min="12804" max="12806" width="9.109375" style="1" customWidth="1"/>
    <col min="12807" max="12807" width="8.44140625" style="1" customWidth="1"/>
    <col min="12808" max="12810" width="9.109375" style="1" customWidth="1"/>
    <col min="12811" max="12811" width="8.44140625" style="1" customWidth="1"/>
    <col min="12812" max="12814" width="9.109375" style="1" customWidth="1"/>
    <col min="12815" max="12815" width="0" style="1" hidden="1" customWidth="1"/>
    <col min="12816" max="12816" width="8.44140625" style="1" customWidth="1"/>
    <col min="12817" max="12819" width="9.109375" style="1" customWidth="1"/>
    <col min="12820" max="12820" width="8.5546875" style="1" customWidth="1"/>
    <col min="12821" max="12821" width="11.6640625" style="1" customWidth="1"/>
    <col min="12822" max="13056" width="9.109375" style="1"/>
    <col min="13057" max="13057" width="26.88671875" style="1" customWidth="1"/>
    <col min="13058" max="13058" width="10.44140625" style="1" customWidth="1"/>
    <col min="13059" max="13059" width="8.88671875" style="1" customWidth="1"/>
    <col min="13060" max="13062" width="9.109375" style="1" customWidth="1"/>
    <col min="13063" max="13063" width="8.44140625" style="1" customWidth="1"/>
    <col min="13064" max="13066" width="9.109375" style="1" customWidth="1"/>
    <col min="13067" max="13067" width="8.44140625" style="1" customWidth="1"/>
    <col min="13068" max="13070" width="9.109375" style="1" customWidth="1"/>
    <col min="13071" max="13071" width="0" style="1" hidden="1" customWidth="1"/>
    <col min="13072" max="13072" width="8.44140625" style="1" customWidth="1"/>
    <col min="13073" max="13075" width="9.109375" style="1" customWidth="1"/>
    <col min="13076" max="13076" width="8.5546875" style="1" customWidth="1"/>
    <col min="13077" max="13077" width="11.6640625" style="1" customWidth="1"/>
    <col min="13078" max="13312" width="9.109375" style="1"/>
    <col min="13313" max="13313" width="26.88671875" style="1" customWidth="1"/>
    <col min="13314" max="13314" width="10.44140625" style="1" customWidth="1"/>
    <col min="13315" max="13315" width="8.88671875" style="1" customWidth="1"/>
    <col min="13316" max="13318" width="9.109375" style="1" customWidth="1"/>
    <col min="13319" max="13319" width="8.44140625" style="1" customWidth="1"/>
    <col min="13320" max="13322" width="9.109375" style="1" customWidth="1"/>
    <col min="13323" max="13323" width="8.44140625" style="1" customWidth="1"/>
    <col min="13324" max="13326" width="9.109375" style="1" customWidth="1"/>
    <col min="13327" max="13327" width="0" style="1" hidden="1" customWidth="1"/>
    <col min="13328" max="13328" width="8.44140625" style="1" customWidth="1"/>
    <col min="13329" max="13331" width="9.109375" style="1" customWidth="1"/>
    <col min="13332" max="13332" width="8.5546875" style="1" customWidth="1"/>
    <col min="13333" max="13333" width="11.6640625" style="1" customWidth="1"/>
    <col min="13334" max="13568" width="9.109375" style="1"/>
    <col min="13569" max="13569" width="26.88671875" style="1" customWidth="1"/>
    <col min="13570" max="13570" width="10.44140625" style="1" customWidth="1"/>
    <col min="13571" max="13571" width="8.88671875" style="1" customWidth="1"/>
    <col min="13572" max="13574" width="9.109375" style="1" customWidth="1"/>
    <col min="13575" max="13575" width="8.44140625" style="1" customWidth="1"/>
    <col min="13576" max="13578" width="9.109375" style="1" customWidth="1"/>
    <col min="13579" max="13579" width="8.44140625" style="1" customWidth="1"/>
    <col min="13580" max="13582" width="9.109375" style="1" customWidth="1"/>
    <col min="13583" max="13583" width="0" style="1" hidden="1" customWidth="1"/>
    <col min="13584" max="13584" width="8.44140625" style="1" customWidth="1"/>
    <col min="13585" max="13587" width="9.109375" style="1" customWidth="1"/>
    <col min="13588" max="13588" width="8.5546875" style="1" customWidth="1"/>
    <col min="13589" max="13589" width="11.6640625" style="1" customWidth="1"/>
    <col min="13590" max="13824" width="9.109375" style="1"/>
    <col min="13825" max="13825" width="26.88671875" style="1" customWidth="1"/>
    <col min="13826" max="13826" width="10.44140625" style="1" customWidth="1"/>
    <col min="13827" max="13827" width="8.88671875" style="1" customWidth="1"/>
    <col min="13828" max="13830" width="9.109375" style="1" customWidth="1"/>
    <col min="13831" max="13831" width="8.44140625" style="1" customWidth="1"/>
    <col min="13832" max="13834" width="9.109375" style="1" customWidth="1"/>
    <col min="13835" max="13835" width="8.44140625" style="1" customWidth="1"/>
    <col min="13836" max="13838" width="9.109375" style="1" customWidth="1"/>
    <col min="13839" max="13839" width="0" style="1" hidden="1" customWidth="1"/>
    <col min="13840" max="13840" width="8.44140625" style="1" customWidth="1"/>
    <col min="13841" max="13843" width="9.109375" style="1" customWidth="1"/>
    <col min="13844" max="13844" width="8.5546875" style="1" customWidth="1"/>
    <col min="13845" max="13845" width="11.6640625" style="1" customWidth="1"/>
    <col min="13846" max="14080" width="9.109375" style="1"/>
    <col min="14081" max="14081" width="26.88671875" style="1" customWidth="1"/>
    <col min="14082" max="14082" width="10.44140625" style="1" customWidth="1"/>
    <col min="14083" max="14083" width="8.88671875" style="1" customWidth="1"/>
    <col min="14084" max="14086" width="9.109375" style="1" customWidth="1"/>
    <col min="14087" max="14087" width="8.44140625" style="1" customWidth="1"/>
    <col min="14088" max="14090" width="9.109375" style="1" customWidth="1"/>
    <col min="14091" max="14091" width="8.44140625" style="1" customWidth="1"/>
    <col min="14092" max="14094" width="9.109375" style="1" customWidth="1"/>
    <col min="14095" max="14095" width="0" style="1" hidden="1" customWidth="1"/>
    <col min="14096" max="14096" width="8.44140625" style="1" customWidth="1"/>
    <col min="14097" max="14099" width="9.109375" style="1" customWidth="1"/>
    <col min="14100" max="14100" width="8.5546875" style="1" customWidth="1"/>
    <col min="14101" max="14101" width="11.6640625" style="1" customWidth="1"/>
    <col min="14102" max="14336" width="9.109375" style="1"/>
    <col min="14337" max="14337" width="26.88671875" style="1" customWidth="1"/>
    <col min="14338" max="14338" width="10.44140625" style="1" customWidth="1"/>
    <col min="14339" max="14339" width="8.88671875" style="1" customWidth="1"/>
    <col min="14340" max="14342" width="9.109375" style="1" customWidth="1"/>
    <col min="14343" max="14343" width="8.44140625" style="1" customWidth="1"/>
    <col min="14344" max="14346" width="9.109375" style="1" customWidth="1"/>
    <col min="14347" max="14347" width="8.44140625" style="1" customWidth="1"/>
    <col min="14348" max="14350" width="9.109375" style="1" customWidth="1"/>
    <col min="14351" max="14351" width="0" style="1" hidden="1" customWidth="1"/>
    <col min="14352" max="14352" width="8.44140625" style="1" customWidth="1"/>
    <col min="14353" max="14355" width="9.109375" style="1" customWidth="1"/>
    <col min="14356" max="14356" width="8.5546875" style="1" customWidth="1"/>
    <col min="14357" max="14357" width="11.6640625" style="1" customWidth="1"/>
    <col min="14358" max="14592" width="9.109375" style="1"/>
    <col min="14593" max="14593" width="26.88671875" style="1" customWidth="1"/>
    <col min="14594" max="14594" width="10.44140625" style="1" customWidth="1"/>
    <col min="14595" max="14595" width="8.88671875" style="1" customWidth="1"/>
    <col min="14596" max="14598" width="9.109375" style="1" customWidth="1"/>
    <col min="14599" max="14599" width="8.44140625" style="1" customWidth="1"/>
    <col min="14600" max="14602" width="9.109375" style="1" customWidth="1"/>
    <col min="14603" max="14603" width="8.44140625" style="1" customWidth="1"/>
    <col min="14604" max="14606" width="9.109375" style="1" customWidth="1"/>
    <col min="14607" max="14607" width="0" style="1" hidden="1" customWidth="1"/>
    <col min="14608" max="14608" width="8.44140625" style="1" customWidth="1"/>
    <col min="14609" max="14611" width="9.109375" style="1" customWidth="1"/>
    <col min="14612" max="14612" width="8.5546875" style="1" customWidth="1"/>
    <col min="14613" max="14613" width="11.6640625" style="1" customWidth="1"/>
    <col min="14614" max="14848" width="9.109375" style="1"/>
    <col min="14849" max="14849" width="26.88671875" style="1" customWidth="1"/>
    <col min="14850" max="14850" width="10.44140625" style="1" customWidth="1"/>
    <col min="14851" max="14851" width="8.88671875" style="1" customWidth="1"/>
    <col min="14852" max="14854" width="9.109375" style="1" customWidth="1"/>
    <col min="14855" max="14855" width="8.44140625" style="1" customWidth="1"/>
    <col min="14856" max="14858" width="9.109375" style="1" customWidth="1"/>
    <col min="14859" max="14859" width="8.44140625" style="1" customWidth="1"/>
    <col min="14860" max="14862" width="9.109375" style="1" customWidth="1"/>
    <col min="14863" max="14863" width="0" style="1" hidden="1" customWidth="1"/>
    <col min="14864" max="14864" width="8.44140625" style="1" customWidth="1"/>
    <col min="14865" max="14867" width="9.109375" style="1" customWidth="1"/>
    <col min="14868" max="14868" width="8.5546875" style="1" customWidth="1"/>
    <col min="14869" max="14869" width="11.6640625" style="1" customWidth="1"/>
    <col min="14870" max="15104" width="9.109375" style="1"/>
    <col min="15105" max="15105" width="26.88671875" style="1" customWidth="1"/>
    <col min="15106" max="15106" width="10.44140625" style="1" customWidth="1"/>
    <col min="15107" max="15107" width="8.88671875" style="1" customWidth="1"/>
    <col min="15108" max="15110" width="9.109375" style="1" customWidth="1"/>
    <col min="15111" max="15111" width="8.44140625" style="1" customWidth="1"/>
    <col min="15112" max="15114" width="9.109375" style="1" customWidth="1"/>
    <col min="15115" max="15115" width="8.44140625" style="1" customWidth="1"/>
    <col min="15116" max="15118" width="9.109375" style="1" customWidth="1"/>
    <col min="15119" max="15119" width="0" style="1" hidden="1" customWidth="1"/>
    <col min="15120" max="15120" width="8.44140625" style="1" customWidth="1"/>
    <col min="15121" max="15123" width="9.109375" style="1" customWidth="1"/>
    <col min="15124" max="15124" width="8.5546875" style="1" customWidth="1"/>
    <col min="15125" max="15125" width="11.6640625" style="1" customWidth="1"/>
    <col min="15126" max="15360" width="9.109375" style="1"/>
    <col min="15361" max="15361" width="26.88671875" style="1" customWidth="1"/>
    <col min="15362" max="15362" width="10.44140625" style="1" customWidth="1"/>
    <col min="15363" max="15363" width="8.88671875" style="1" customWidth="1"/>
    <col min="15364" max="15366" width="9.109375" style="1" customWidth="1"/>
    <col min="15367" max="15367" width="8.44140625" style="1" customWidth="1"/>
    <col min="15368" max="15370" width="9.109375" style="1" customWidth="1"/>
    <col min="15371" max="15371" width="8.44140625" style="1" customWidth="1"/>
    <col min="15372" max="15374" width="9.109375" style="1" customWidth="1"/>
    <col min="15375" max="15375" width="0" style="1" hidden="1" customWidth="1"/>
    <col min="15376" max="15376" width="8.44140625" style="1" customWidth="1"/>
    <col min="15377" max="15379" width="9.109375" style="1" customWidth="1"/>
    <col min="15380" max="15380" width="8.5546875" style="1" customWidth="1"/>
    <col min="15381" max="15381" width="11.6640625" style="1" customWidth="1"/>
    <col min="15382" max="15616" width="9.109375" style="1"/>
    <col min="15617" max="15617" width="26.88671875" style="1" customWidth="1"/>
    <col min="15618" max="15618" width="10.44140625" style="1" customWidth="1"/>
    <col min="15619" max="15619" width="8.88671875" style="1" customWidth="1"/>
    <col min="15620" max="15622" width="9.109375" style="1" customWidth="1"/>
    <col min="15623" max="15623" width="8.44140625" style="1" customWidth="1"/>
    <col min="15624" max="15626" width="9.109375" style="1" customWidth="1"/>
    <col min="15627" max="15627" width="8.44140625" style="1" customWidth="1"/>
    <col min="15628" max="15630" width="9.109375" style="1" customWidth="1"/>
    <col min="15631" max="15631" width="0" style="1" hidden="1" customWidth="1"/>
    <col min="15632" max="15632" width="8.44140625" style="1" customWidth="1"/>
    <col min="15633" max="15635" width="9.109375" style="1" customWidth="1"/>
    <col min="15636" max="15636" width="8.5546875" style="1" customWidth="1"/>
    <col min="15637" max="15637" width="11.6640625" style="1" customWidth="1"/>
    <col min="15638" max="15872" width="9.109375" style="1"/>
    <col min="15873" max="15873" width="26.88671875" style="1" customWidth="1"/>
    <col min="15874" max="15874" width="10.44140625" style="1" customWidth="1"/>
    <col min="15875" max="15875" width="8.88671875" style="1" customWidth="1"/>
    <col min="15876" max="15878" width="9.109375" style="1" customWidth="1"/>
    <col min="15879" max="15879" width="8.44140625" style="1" customWidth="1"/>
    <col min="15880" max="15882" width="9.109375" style="1" customWidth="1"/>
    <col min="15883" max="15883" width="8.44140625" style="1" customWidth="1"/>
    <col min="15884" max="15886" width="9.109375" style="1" customWidth="1"/>
    <col min="15887" max="15887" width="0" style="1" hidden="1" customWidth="1"/>
    <col min="15888" max="15888" width="8.44140625" style="1" customWidth="1"/>
    <col min="15889" max="15891" width="9.109375" style="1" customWidth="1"/>
    <col min="15892" max="15892" width="8.5546875" style="1" customWidth="1"/>
    <col min="15893" max="15893" width="11.6640625" style="1" customWidth="1"/>
    <col min="15894" max="16128" width="9.109375" style="1"/>
    <col min="16129" max="16129" width="26.88671875" style="1" customWidth="1"/>
    <col min="16130" max="16130" width="10.44140625" style="1" customWidth="1"/>
    <col min="16131" max="16131" width="8.88671875" style="1" customWidth="1"/>
    <col min="16132" max="16134" width="9.109375" style="1" customWidth="1"/>
    <col min="16135" max="16135" width="8.44140625" style="1" customWidth="1"/>
    <col min="16136" max="16138" width="9.109375" style="1" customWidth="1"/>
    <col min="16139" max="16139" width="8.44140625" style="1" customWidth="1"/>
    <col min="16140" max="16142" width="9.109375" style="1" customWidth="1"/>
    <col min="16143" max="16143" width="0" style="1" hidden="1" customWidth="1"/>
    <col min="16144" max="16144" width="8.44140625" style="1" customWidth="1"/>
    <col min="16145" max="16147" width="9.109375" style="1" customWidth="1"/>
    <col min="16148" max="16148" width="8.5546875" style="1" customWidth="1"/>
    <col min="16149" max="16149" width="11.6640625" style="1" customWidth="1"/>
    <col min="16150" max="16384" width="9.109375" style="1"/>
  </cols>
  <sheetData>
    <row r="1" spans="1:21">
      <c r="P1" s="43" t="s">
        <v>0</v>
      </c>
      <c r="Q1" s="43"/>
      <c r="R1" s="43"/>
      <c r="S1" s="43"/>
      <c r="T1" s="43"/>
    </row>
    <row r="2" spans="1:21">
      <c r="P2" s="44" t="s">
        <v>1</v>
      </c>
      <c r="Q2" s="44"/>
      <c r="R2" s="44"/>
      <c r="S2" s="44"/>
      <c r="T2" s="44"/>
    </row>
    <row r="3" spans="1:21">
      <c r="P3" s="2"/>
      <c r="Q3" s="3"/>
      <c r="R3" s="3"/>
      <c r="S3" s="3"/>
      <c r="T3" s="3"/>
    </row>
    <row r="4" spans="1:21">
      <c r="A4" s="45" t="s">
        <v>2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"/>
    </row>
    <row r="5" spans="1:21">
      <c r="A5" s="45" t="s">
        <v>52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"/>
    </row>
    <row r="6" spans="1:2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4"/>
    </row>
    <row r="7" spans="1:21">
      <c r="A7" s="46" t="s">
        <v>3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"/>
    </row>
    <row r="8" spans="1:21">
      <c r="A8" s="41" t="s">
        <v>4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"/>
    </row>
    <row r="9" spans="1:21">
      <c r="A9" s="4"/>
      <c r="B9" s="4"/>
      <c r="C9" s="6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>
      <c r="A10" s="42" t="s">
        <v>5</v>
      </c>
      <c r="B10" s="42" t="s">
        <v>6</v>
      </c>
      <c r="C10" s="42" t="s">
        <v>7</v>
      </c>
      <c r="D10" s="42" t="s">
        <v>8</v>
      </c>
      <c r="E10" s="42"/>
      <c r="F10" s="42"/>
      <c r="G10" s="42" t="s">
        <v>9</v>
      </c>
      <c r="H10" s="42" t="s">
        <v>10</v>
      </c>
      <c r="I10" s="42"/>
      <c r="J10" s="42"/>
      <c r="K10" s="42" t="s">
        <v>11</v>
      </c>
      <c r="L10" s="42" t="s">
        <v>12</v>
      </c>
      <c r="M10" s="42"/>
      <c r="N10" s="42"/>
      <c r="O10" s="26"/>
      <c r="P10" s="42" t="s">
        <v>13</v>
      </c>
      <c r="Q10" s="42" t="s">
        <v>14</v>
      </c>
      <c r="R10" s="42"/>
      <c r="S10" s="42"/>
      <c r="T10" s="42" t="s">
        <v>15</v>
      </c>
      <c r="U10" s="4"/>
    </row>
    <row r="11" spans="1:21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26"/>
      <c r="P11" s="42"/>
      <c r="Q11" s="42"/>
      <c r="R11" s="42"/>
      <c r="S11" s="42"/>
      <c r="T11" s="42"/>
      <c r="U11" s="4"/>
    </row>
    <row r="12" spans="1:21">
      <c r="A12" s="42"/>
      <c r="B12" s="42"/>
      <c r="C12" s="42"/>
      <c r="D12" s="8" t="s">
        <v>16</v>
      </c>
      <c r="E12" s="8" t="s">
        <v>17</v>
      </c>
      <c r="F12" s="8" t="s">
        <v>18</v>
      </c>
      <c r="G12" s="42"/>
      <c r="H12" s="8" t="s">
        <v>19</v>
      </c>
      <c r="I12" s="8" t="s">
        <v>20</v>
      </c>
      <c r="J12" s="8" t="s">
        <v>21</v>
      </c>
      <c r="K12" s="42"/>
      <c r="L12" s="8" t="s">
        <v>22</v>
      </c>
      <c r="M12" s="8" t="s">
        <v>23</v>
      </c>
      <c r="N12" s="8" t="s">
        <v>24</v>
      </c>
      <c r="O12" s="8"/>
      <c r="P12" s="42"/>
      <c r="Q12" s="8" t="s">
        <v>25</v>
      </c>
      <c r="R12" s="8" t="s">
        <v>26</v>
      </c>
      <c r="S12" s="8" t="s">
        <v>27</v>
      </c>
      <c r="T12" s="42"/>
      <c r="U12" s="4"/>
    </row>
    <row r="13" spans="1:21">
      <c r="A13" s="9" t="s">
        <v>28</v>
      </c>
      <c r="B13" s="9">
        <v>2</v>
      </c>
      <c r="C13" s="9">
        <v>3</v>
      </c>
      <c r="D13" s="9">
        <v>4</v>
      </c>
      <c r="E13" s="9">
        <v>5</v>
      </c>
      <c r="F13" s="9">
        <v>6</v>
      </c>
      <c r="G13" s="9">
        <v>7</v>
      </c>
      <c r="H13" s="9">
        <v>8</v>
      </c>
      <c r="I13" s="9">
        <v>9</v>
      </c>
      <c r="J13" s="9">
        <v>10</v>
      </c>
      <c r="K13" s="9">
        <v>11</v>
      </c>
      <c r="L13" s="9">
        <v>12</v>
      </c>
      <c r="M13" s="9">
        <v>13</v>
      </c>
      <c r="N13" s="9">
        <v>14</v>
      </c>
      <c r="O13" s="9"/>
      <c r="P13" s="9">
        <v>15</v>
      </c>
      <c r="Q13" s="10">
        <v>16</v>
      </c>
      <c r="R13" s="9">
        <v>17</v>
      </c>
      <c r="S13" s="9">
        <v>18</v>
      </c>
      <c r="T13" s="9">
        <v>19</v>
      </c>
      <c r="U13" s="4"/>
    </row>
    <row r="14" spans="1:21" ht="26.4">
      <c r="A14" s="11" t="s">
        <v>29</v>
      </c>
      <c r="B14" s="12"/>
      <c r="C14" s="12">
        <f>C16+C17</f>
        <v>0</v>
      </c>
      <c r="D14" s="13">
        <f>D16+D17</f>
        <v>0</v>
      </c>
      <c r="E14" s="13">
        <f t="shared" ref="E14:T14" si="0">E16+E17</f>
        <v>0</v>
      </c>
      <c r="F14" s="13">
        <f t="shared" si="0"/>
        <v>0</v>
      </c>
      <c r="G14" s="13">
        <f t="shared" si="0"/>
        <v>0</v>
      </c>
      <c r="H14" s="13">
        <f t="shared" si="0"/>
        <v>0</v>
      </c>
      <c r="I14" s="13">
        <f t="shared" si="0"/>
        <v>0</v>
      </c>
      <c r="J14" s="13">
        <f t="shared" si="0"/>
        <v>0</v>
      </c>
      <c r="K14" s="13">
        <f t="shared" si="0"/>
        <v>0</v>
      </c>
      <c r="L14" s="13">
        <f t="shared" si="0"/>
        <v>0</v>
      </c>
      <c r="M14" s="13">
        <f t="shared" si="0"/>
        <v>0</v>
      </c>
      <c r="N14" s="13">
        <f t="shared" si="0"/>
        <v>0</v>
      </c>
      <c r="O14" s="13">
        <f t="shared" si="0"/>
        <v>0</v>
      </c>
      <c r="P14" s="13">
        <f t="shared" si="0"/>
        <v>0</v>
      </c>
      <c r="Q14" s="13">
        <f t="shared" si="0"/>
        <v>0</v>
      </c>
      <c r="R14" s="13">
        <f t="shared" si="0"/>
        <v>0</v>
      </c>
      <c r="S14" s="13">
        <f t="shared" si="0"/>
        <v>0</v>
      </c>
      <c r="T14" s="13">
        <f t="shared" si="0"/>
        <v>0</v>
      </c>
      <c r="U14" s="4"/>
    </row>
    <row r="15" spans="1:21">
      <c r="A15" s="15" t="s">
        <v>30</v>
      </c>
      <c r="B15" s="12"/>
      <c r="C15" s="13"/>
      <c r="D15" s="13"/>
      <c r="E15" s="14"/>
      <c r="F15" s="12"/>
      <c r="G15" s="13"/>
      <c r="H15" s="14"/>
      <c r="I15" s="12"/>
      <c r="J15" s="12"/>
      <c r="K15" s="12"/>
      <c r="L15" s="12"/>
      <c r="M15" s="12"/>
      <c r="N15" s="12"/>
      <c r="O15" s="12"/>
      <c r="P15" s="12"/>
      <c r="Q15" s="12"/>
      <c r="R15" s="14"/>
      <c r="S15" s="12"/>
      <c r="T15" s="12"/>
      <c r="U15" s="4"/>
    </row>
    <row r="16" spans="1:21">
      <c r="A16" s="15" t="s">
        <v>31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4"/>
    </row>
    <row r="17" spans="1:21">
      <c r="A17" s="15" t="s">
        <v>32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4"/>
    </row>
    <row r="18" spans="1:21" ht="39.6">
      <c r="A18" s="11" t="s">
        <v>33</v>
      </c>
      <c r="B18" s="12">
        <f>B20+B21+B22</f>
        <v>0</v>
      </c>
      <c r="C18" s="12">
        <f>G18+K18+P18+T18</f>
        <v>0</v>
      </c>
      <c r="D18" s="12">
        <f>D20+D21</f>
        <v>0</v>
      </c>
      <c r="E18" s="12">
        <f>E20+E21</f>
        <v>0</v>
      </c>
      <c r="F18" s="12">
        <f>F20+F21</f>
        <v>0</v>
      </c>
      <c r="G18" s="13">
        <f>D18+E18+F18</f>
        <v>0</v>
      </c>
      <c r="H18" s="12">
        <f>H20+H21</f>
        <v>0</v>
      </c>
      <c r="I18" s="12">
        <f>I20+I21</f>
        <v>0</v>
      </c>
      <c r="J18" s="12">
        <f>J20+J21</f>
        <v>0</v>
      </c>
      <c r="K18" s="12">
        <f t="shared" ref="K18:K27" si="1">H18+I18+J18</f>
        <v>0</v>
      </c>
      <c r="L18" s="12">
        <f>L20+L21</f>
        <v>0</v>
      </c>
      <c r="M18" s="12">
        <f>M20+M21</f>
        <v>0</v>
      </c>
      <c r="N18" s="12">
        <f>N20+N21</f>
        <v>0</v>
      </c>
      <c r="O18" s="12"/>
      <c r="P18" s="12">
        <f t="shared" ref="P18:P27" si="2">L18+M18+N18</f>
        <v>0</v>
      </c>
      <c r="Q18" s="12">
        <f>Q20+Q21</f>
        <v>0</v>
      </c>
      <c r="R18" s="12">
        <f>R20+R21</f>
        <v>0</v>
      </c>
      <c r="S18" s="12">
        <f>S20+S21</f>
        <v>0</v>
      </c>
      <c r="T18" s="12">
        <f t="shared" ref="T18:T27" si="3">Q18+R18+S18</f>
        <v>0</v>
      </c>
      <c r="U18" s="4"/>
    </row>
    <row r="19" spans="1:21">
      <c r="A19" s="15" t="s">
        <v>30</v>
      </c>
      <c r="B19" s="12"/>
      <c r="C19" s="12"/>
      <c r="D19" s="17"/>
      <c r="E19" s="17"/>
      <c r="F19" s="17"/>
      <c r="G19" s="13"/>
      <c r="H19" s="16"/>
      <c r="I19" s="16"/>
      <c r="J19" s="16"/>
      <c r="K19" s="12"/>
      <c r="L19" s="16"/>
      <c r="M19" s="16"/>
      <c r="N19" s="16"/>
      <c r="O19" s="16"/>
      <c r="P19" s="12"/>
      <c r="Q19" s="16"/>
      <c r="R19" s="16"/>
      <c r="S19" s="16"/>
      <c r="T19" s="12"/>
      <c r="U19" s="4"/>
    </row>
    <row r="20" spans="1:21" ht="26.4">
      <c r="A20" s="18" t="s">
        <v>34</v>
      </c>
      <c r="B20" s="17">
        <v>0</v>
      </c>
      <c r="C20" s="12">
        <f t="shared" ref="C20:C27" si="4">G20+K20+P20+T20</f>
        <v>0</v>
      </c>
      <c r="D20" s="17"/>
      <c r="E20" s="17"/>
      <c r="F20" s="17"/>
      <c r="G20" s="13">
        <f>D20+E20+F20</f>
        <v>0</v>
      </c>
      <c r="H20" s="17"/>
      <c r="I20" s="17"/>
      <c r="J20" s="17"/>
      <c r="K20" s="12">
        <f t="shared" si="1"/>
        <v>0</v>
      </c>
      <c r="L20" s="17"/>
      <c r="M20" s="17"/>
      <c r="N20" s="17"/>
      <c r="O20" s="19"/>
      <c r="P20" s="12">
        <f>L20+M20+N20</f>
        <v>0</v>
      </c>
      <c r="Q20" s="17"/>
      <c r="R20" s="17"/>
      <c r="S20" s="17"/>
      <c r="T20" s="12">
        <f>Q20+R20+S20</f>
        <v>0</v>
      </c>
      <c r="U20" s="4"/>
    </row>
    <row r="21" spans="1:21" ht="26.4">
      <c r="A21" s="18" t="s">
        <v>35</v>
      </c>
      <c r="B21" s="17">
        <v>0</v>
      </c>
      <c r="C21" s="12">
        <f t="shared" si="4"/>
        <v>0</v>
      </c>
      <c r="D21" s="17"/>
      <c r="E21" s="17"/>
      <c r="F21" s="17"/>
      <c r="G21" s="13">
        <f t="shared" ref="G21:G27" si="5">D21+E21+F21</f>
        <v>0</v>
      </c>
      <c r="H21" s="17"/>
      <c r="I21" s="17"/>
      <c r="J21" s="17"/>
      <c r="K21" s="12">
        <f t="shared" si="1"/>
        <v>0</v>
      </c>
      <c r="L21" s="17"/>
      <c r="M21" s="17"/>
      <c r="N21" s="17"/>
      <c r="O21" s="19"/>
      <c r="P21" s="12">
        <f t="shared" si="2"/>
        <v>0</v>
      </c>
      <c r="Q21" s="17"/>
      <c r="R21" s="17"/>
      <c r="S21" s="17"/>
      <c r="T21" s="12">
        <f t="shared" si="3"/>
        <v>0</v>
      </c>
      <c r="U21" s="4"/>
    </row>
    <row r="22" spans="1:21" ht="39.6">
      <c r="A22" s="20" t="s">
        <v>36</v>
      </c>
      <c r="B22" s="17">
        <v>0</v>
      </c>
      <c r="C22" s="12">
        <f t="shared" si="4"/>
        <v>0</v>
      </c>
      <c r="D22" s="21">
        <v>0</v>
      </c>
      <c r="E22" s="21">
        <v>0</v>
      </c>
      <c r="F22" s="21">
        <v>0</v>
      </c>
      <c r="G22" s="13">
        <f t="shared" si="5"/>
        <v>0</v>
      </c>
      <c r="H22" s="17">
        <v>0</v>
      </c>
      <c r="I22" s="17">
        <v>0</v>
      </c>
      <c r="J22" s="17">
        <v>0</v>
      </c>
      <c r="K22" s="12">
        <f t="shared" si="1"/>
        <v>0</v>
      </c>
      <c r="L22" s="17">
        <v>0</v>
      </c>
      <c r="M22" s="17">
        <v>0</v>
      </c>
      <c r="N22" s="17">
        <v>0</v>
      </c>
      <c r="O22" s="19"/>
      <c r="P22" s="12">
        <f t="shared" si="2"/>
        <v>0</v>
      </c>
      <c r="Q22" s="17">
        <v>0</v>
      </c>
      <c r="R22" s="17">
        <v>0</v>
      </c>
      <c r="S22" s="17">
        <v>0</v>
      </c>
      <c r="T22" s="12">
        <f t="shared" si="3"/>
        <v>0</v>
      </c>
      <c r="U22" s="4"/>
    </row>
    <row r="23" spans="1:21" ht="26.4">
      <c r="A23" s="22" t="s">
        <v>37</v>
      </c>
      <c r="B23" s="13">
        <f>B25+B26+B27</f>
        <v>3946.7</v>
      </c>
      <c r="C23" s="12">
        <f t="shared" si="4"/>
        <v>4374.8385600000001</v>
      </c>
      <c r="D23" s="13">
        <f>D25+D26+D27</f>
        <v>40.925649999999997</v>
      </c>
      <c r="E23" s="13">
        <f>E25+E26+E27</f>
        <v>452.26242000000002</v>
      </c>
      <c r="F23" s="13">
        <f>F25+F26+F27</f>
        <v>396.08326</v>
      </c>
      <c r="G23" s="13">
        <f t="shared" si="5"/>
        <v>889.27133000000003</v>
      </c>
      <c r="H23" s="13">
        <f>H25+H26+H27</f>
        <v>278.92034000000001</v>
      </c>
      <c r="I23" s="13">
        <f>I25+I26+I27</f>
        <v>132.65369000000001</v>
      </c>
      <c r="J23" s="13">
        <f>J25+J26+J27</f>
        <v>398.13630000000001</v>
      </c>
      <c r="K23" s="12">
        <f t="shared" si="1"/>
        <v>809.71033</v>
      </c>
      <c r="L23" s="13">
        <f>L25+L26+L27</f>
        <v>235.08328</v>
      </c>
      <c r="M23" s="13">
        <f>M25+M26+M27</f>
        <v>262.9991</v>
      </c>
      <c r="N23" s="13">
        <f>N25+N26+N27</f>
        <v>419.58452</v>
      </c>
      <c r="O23" s="23"/>
      <c r="P23" s="12">
        <f t="shared" si="2"/>
        <v>917.66689999999994</v>
      </c>
      <c r="Q23" s="13">
        <f>Q25+Q26+Q27</f>
        <v>307.10000000000002</v>
      </c>
      <c r="R23" s="13">
        <f>R25+R26+R27</f>
        <v>779.3</v>
      </c>
      <c r="S23" s="13">
        <f>S25+S26+S27</f>
        <v>671.79000000000008</v>
      </c>
      <c r="T23" s="12">
        <f t="shared" si="3"/>
        <v>1758.19</v>
      </c>
      <c r="U23" s="40">
        <f>G23+K23+P23</f>
        <v>2616.6485599999996</v>
      </c>
    </row>
    <row r="24" spans="1:21">
      <c r="A24" s="15" t="s">
        <v>30</v>
      </c>
      <c r="B24" s="17"/>
      <c r="C24" s="12"/>
      <c r="D24" s="17"/>
      <c r="E24" s="17"/>
      <c r="F24" s="17"/>
      <c r="G24" s="13"/>
      <c r="H24" s="17"/>
      <c r="I24" s="17"/>
      <c r="J24" s="17"/>
      <c r="K24" s="12"/>
      <c r="L24" s="17"/>
      <c r="M24" s="24"/>
      <c r="N24" s="24"/>
      <c r="O24" s="19"/>
      <c r="P24" s="12"/>
      <c r="Q24" s="17"/>
      <c r="R24" s="17"/>
      <c r="S24" s="17"/>
      <c r="T24" s="12"/>
      <c r="U24" s="4"/>
    </row>
    <row r="25" spans="1:21" ht="26.4">
      <c r="A25" s="15" t="s">
        <v>38</v>
      </c>
      <c r="B25" s="17">
        <v>3946.7</v>
      </c>
      <c r="C25" s="12">
        <f t="shared" si="4"/>
        <v>4374.8385600000001</v>
      </c>
      <c r="D25" s="17">
        <v>40.925649999999997</v>
      </c>
      <c r="E25" s="17">
        <v>452.26242000000002</v>
      </c>
      <c r="F25" s="17">
        <v>396.08326</v>
      </c>
      <c r="G25" s="13">
        <f t="shared" si="5"/>
        <v>889.27133000000003</v>
      </c>
      <c r="H25" s="17">
        <v>278.92034000000001</v>
      </c>
      <c r="I25" s="17">
        <v>132.65369000000001</v>
      </c>
      <c r="J25" s="17">
        <v>398.13630000000001</v>
      </c>
      <c r="K25" s="12">
        <f t="shared" si="1"/>
        <v>809.71033</v>
      </c>
      <c r="L25" s="17">
        <v>235.08328</v>
      </c>
      <c r="M25" s="17">
        <v>262.9991</v>
      </c>
      <c r="N25" s="17">
        <v>419.58452</v>
      </c>
      <c r="O25" s="17">
        <v>35185.5</v>
      </c>
      <c r="P25" s="12">
        <f>L25+M25+N25</f>
        <v>917.66689999999994</v>
      </c>
      <c r="Q25" s="17">
        <v>307.10000000000002</v>
      </c>
      <c r="R25" s="17">
        <f>307.1+472.2</f>
        <v>779.3</v>
      </c>
      <c r="S25" s="17">
        <f>303.59+480.6-112.4</f>
        <v>671.79000000000008</v>
      </c>
      <c r="T25" s="12">
        <f t="shared" si="3"/>
        <v>1758.19</v>
      </c>
      <c r="U25" s="4"/>
    </row>
    <row r="26" spans="1:21" ht="26.4">
      <c r="A26" s="15" t="s">
        <v>39</v>
      </c>
      <c r="B26" s="17">
        <v>0</v>
      </c>
      <c r="C26" s="12">
        <f t="shared" si="4"/>
        <v>0</v>
      </c>
      <c r="D26" s="17"/>
      <c r="E26" s="17"/>
      <c r="F26" s="17"/>
      <c r="G26" s="13">
        <f t="shared" si="5"/>
        <v>0</v>
      </c>
      <c r="H26" s="17"/>
      <c r="I26" s="17"/>
      <c r="J26" s="17"/>
      <c r="K26" s="12">
        <f t="shared" si="1"/>
        <v>0</v>
      </c>
      <c r="L26" s="17"/>
      <c r="M26" s="17"/>
      <c r="N26" s="17"/>
      <c r="O26" s="17">
        <v>17230.8</v>
      </c>
      <c r="P26" s="12">
        <f t="shared" si="2"/>
        <v>0</v>
      </c>
      <c r="Q26" s="17"/>
      <c r="R26" s="17"/>
      <c r="S26" s="17"/>
      <c r="T26" s="12">
        <f t="shared" si="3"/>
        <v>0</v>
      </c>
      <c r="U26" s="4"/>
    </row>
    <row r="27" spans="1:21" ht="39.6">
      <c r="A27" s="15" t="s">
        <v>40</v>
      </c>
      <c r="B27" s="17">
        <v>0</v>
      </c>
      <c r="C27" s="12">
        <f t="shared" si="4"/>
        <v>0</v>
      </c>
      <c r="D27" s="17">
        <v>0</v>
      </c>
      <c r="E27" s="17">
        <v>0</v>
      </c>
      <c r="F27" s="17">
        <v>0</v>
      </c>
      <c r="G27" s="13">
        <f t="shared" si="5"/>
        <v>0</v>
      </c>
      <c r="H27" s="17">
        <v>0</v>
      </c>
      <c r="I27" s="17">
        <v>0</v>
      </c>
      <c r="J27" s="17">
        <v>0</v>
      </c>
      <c r="K27" s="12">
        <f t="shared" si="1"/>
        <v>0</v>
      </c>
      <c r="L27" s="17">
        <v>0</v>
      </c>
      <c r="M27" s="24">
        <v>0</v>
      </c>
      <c r="N27" s="24">
        <v>0</v>
      </c>
      <c r="O27" s="19"/>
      <c r="P27" s="12">
        <f t="shared" si="2"/>
        <v>0</v>
      </c>
      <c r="Q27" s="17">
        <v>0</v>
      </c>
      <c r="R27" s="17">
        <v>0</v>
      </c>
      <c r="S27" s="17">
        <v>0</v>
      </c>
      <c r="T27" s="12">
        <f t="shared" si="3"/>
        <v>0</v>
      </c>
      <c r="U27" s="4"/>
    </row>
    <row r="28" spans="1:21" ht="26.4">
      <c r="A28" s="11" t="s">
        <v>41</v>
      </c>
      <c r="B28" s="13">
        <f>B18-B23</f>
        <v>-3946.7</v>
      </c>
      <c r="C28" s="12">
        <f>C18-C23</f>
        <v>-4374.8385600000001</v>
      </c>
      <c r="D28" s="16">
        <f>D18-D23</f>
        <v>-40.925649999999997</v>
      </c>
      <c r="E28" s="16">
        <f t="shared" ref="E28:T28" si="6">E18-E23</f>
        <v>-452.26242000000002</v>
      </c>
      <c r="F28" s="16">
        <f t="shared" si="6"/>
        <v>-396.08326</v>
      </c>
      <c r="G28" s="12">
        <f t="shared" si="6"/>
        <v>-889.27133000000003</v>
      </c>
      <c r="H28" s="16">
        <f t="shared" si="6"/>
        <v>-278.92034000000001</v>
      </c>
      <c r="I28" s="16">
        <f t="shared" si="6"/>
        <v>-132.65369000000001</v>
      </c>
      <c r="J28" s="16">
        <f t="shared" si="6"/>
        <v>-398.13630000000001</v>
      </c>
      <c r="K28" s="12">
        <f t="shared" si="6"/>
        <v>-809.71033</v>
      </c>
      <c r="L28" s="16">
        <f t="shared" si="6"/>
        <v>-235.08328</v>
      </c>
      <c r="M28" s="16">
        <f t="shared" si="6"/>
        <v>-262.9991</v>
      </c>
      <c r="N28" s="16">
        <f t="shared" si="6"/>
        <v>-419.58452</v>
      </c>
      <c r="O28" s="12">
        <f t="shared" si="6"/>
        <v>0</v>
      </c>
      <c r="P28" s="12">
        <f t="shared" si="6"/>
        <v>-917.66689999999994</v>
      </c>
      <c r="Q28" s="16">
        <f t="shared" si="6"/>
        <v>-307.10000000000002</v>
      </c>
      <c r="R28" s="16">
        <f t="shared" si="6"/>
        <v>-779.3</v>
      </c>
      <c r="S28" s="16">
        <f t="shared" si="6"/>
        <v>-671.79000000000008</v>
      </c>
      <c r="T28" s="12">
        <f t="shared" si="6"/>
        <v>-1758.19</v>
      </c>
      <c r="U28" s="4"/>
    </row>
    <row r="29" spans="1:21" ht="26.4">
      <c r="A29" s="11" t="s">
        <v>42</v>
      </c>
      <c r="B29" s="12"/>
      <c r="C29" s="12"/>
      <c r="D29" s="13">
        <f>D31+D32</f>
        <v>-40.925649999999997</v>
      </c>
      <c r="E29" s="13">
        <f t="shared" ref="E29:T29" si="7">E31+E32</f>
        <v>-452.26242000000002</v>
      </c>
      <c r="F29" s="13">
        <f t="shared" si="7"/>
        <v>-396.08326</v>
      </c>
      <c r="G29" s="13">
        <f t="shared" si="7"/>
        <v>-889.27133000000003</v>
      </c>
      <c r="H29" s="13">
        <f t="shared" si="7"/>
        <v>-278.92034000000001</v>
      </c>
      <c r="I29" s="13">
        <f t="shared" si="7"/>
        <v>-132.65369000000001</v>
      </c>
      <c r="J29" s="13">
        <f t="shared" si="7"/>
        <v>-398.13630000000001</v>
      </c>
      <c r="K29" s="13">
        <f t="shared" si="7"/>
        <v>-809.71033</v>
      </c>
      <c r="L29" s="13">
        <f t="shared" si="7"/>
        <v>-235.08328</v>
      </c>
      <c r="M29" s="13">
        <f t="shared" si="7"/>
        <v>-262.9991</v>
      </c>
      <c r="N29" s="13">
        <f t="shared" si="7"/>
        <v>-419.58452</v>
      </c>
      <c r="O29" s="13">
        <f t="shared" si="7"/>
        <v>-52416.3</v>
      </c>
      <c r="P29" s="13">
        <f t="shared" si="7"/>
        <v>-917.66689999999994</v>
      </c>
      <c r="Q29" s="13">
        <f t="shared" si="7"/>
        <v>-307.10000000000002</v>
      </c>
      <c r="R29" s="13">
        <f t="shared" si="7"/>
        <v>-779.3</v>
      </c>
      <c r="S29" s="13">
        <f t="shared" si="7"/>
        <v>-671.79000000000008</v>
      </c>
      <c r="T29" s="13">
        <f t="shared" si="7"/>
        <v>-1758.19</v>
      </c>
      <c r="U29" s="4"/>
    </row>
    <row r="30" spans="1:21">
      <c r="A30" s="15" t="s">
        <v>30</v>
      </c>
      <c r="B30" s="12"/>
      <c r="C30" s="12"/>
      <c r="D30" s="13"/>
      <c r="E30" s="14"/>
      <c r="F30" s="12"/>
      <c r="G30" s="13"/>
      <c r="H30" s="14"/>
      <c r="I30" s="12"/>
      <c r="J30" s="12"/>
      <c r="K30" s="12"/>
      <c r="L30" s="12"/>
      <c r="M30" s="12"/>
      <c r="N30" s="12"/>
      <c r="O30" s="12"/>
      <c r="P30" s="12"/>
      <c r="Q30" s="12"/>
      <c r="R30" s="14"/>
      <c r="S30" s="12"/>
      <c r="T30" s="12"/>
      <c r="U30" s="4"/>
    </row>
    <row r="31" spans="1:21">
      <c r="A31" s="15" t="s">
        <v>31</v>
      </c>
      <c r="B31" s="12"/>
      <c r="C31" s="12"/>
      <c r="D31" s="13">
        <f>D16+D20-D25</f>
        <v>-40.925649999999997</v>
      </c>
      <c r="E31" s="13">
        <f t="shared" ref="E31:T32" si="8">E16+E20-E25</f>
        <v>-452.26242000000002</v>
      </c>
      <c r="F31" s="13">
        <f t="shared" si="8"/>
        <v>-396.08326</v>
      </c>
      <c r="G31" s="13">
        <f t="shared" si="8"/>
        <v>-889.27133000000003</v>
      </c>
      <c r="H31" s="13">
        <f t="shared" si="8"/>
        <v>-278.92034000000001</v>
      </c>
      <c r="I31" s="13">
        <f t="shared" si="8"/>
        <v>-132.65369000000001</v>
      </c>
      <c r="J31" s="13">
        <f t="shared" si="8"/>
        <v>-398.13630000000001</v>
      </c>
      <c r="K31" s="13">
        <f t="shared" si="8"/>
        <v>-809.71033</v>
      </c>
      <c r="L31" s="13">
        <f t="shared" si="8"/>
        <v>-235.08328</v>
      </c>
      <c r="M31" s="13">
        <f t="shared" si="8"/>
        <v>-262.9991</v>
      </c>
      <c r="N31" s="13">
        <f t="shared" si="8"/>
        <v>-419.58452</v>
      </c>
      <c r="O31" s="13">
        <f t="shared" si="8"/>
        <v>-35185.5</v>
      </c>
      <c r="P31" s="13">
        <f t="shared" si="8"/>
        <v>-917.66689999999994</v>
      </c>
      <c r="Q31" s="13">
        <f t="shared" si="8"/>
        <v>-307.10000000000002</v>
      </c>
      <c r="R31" s="13">
        <f t="shared" si="8"/>
        <v>-779.3</v>
      </c>
      <c r="S31" s="13">
        <f t="shared" si="8"/>
        <v>-671.79000000000008</v>
      </c>
      <c r="T31" s="13">
        <f t="shared" si="8"/>
        <v>-1758.19</v>
      </c>
      <c r="U31" s="4"/>
    </row>
    <row r="32" spans="1:21">
      <c r="A32" s="15" t="s">
        <v>32</v>
      </c>
      <c r="B32" s="12"/>
      <c r="C32" s="12"/>
      <c r="D32" s="17">
        <f>D17+D21-D26</f>
        <v>0</v>
      </c>
      <c r="E32" s="17">
        <f t="shared" si="8"/>
        <v>0</v>
      </c>
      <c r="F32" s="17">
        <f t="shared" si="8"/>
        <v>0</v>
      </c>
      <c r="G32" s="17">
        <f t="shared" si="8"/>
        <v>0</v>
      </c>
      <c r="H32" s="17">
        <f t="shared" si="8"/>
        <v>0</v>
      </c>
      <c r="I32" s="17">
        <f t="shared" si="8"/>
        <v>0</v>
      </c>
      <c r="J32" s="17">
        <f t="shared" si="8"/>
        <v>0</v>
      </c>
      <c r="K32" s="17">
        <f t="shared" si="8"/>
        <v>0</v>
      </c>
      <c r="L32" s="17">
        <f t="shared" si="8"/>
        <v>0</v>
      </c>
      <c r="M32" s="17">
        <f t="shared" si="8"/>
        <v>0</v>
      </c>
      <c r="N32" s="17">
        <f t="shared" si="8"/>
        <v>0</v>
      </c>
      <c r="O32" s="17">
        <f t="shared" si="8"/>
        <v>-17230.8</v>
      </c>
      <c r="P32" s="17">
        <f t="shared" si="8"/>
        <v>0</v>
      </c>
      <c r="Q32" s="17">
        <f t="shared" si="8"/>
        <v>0</v>
      </c>
      <c r="R32" s="17">
        <f t="shared" si="8"/>
        <v>0</v>
      </c>
      <c r="S32" s="17">
        <f t="shared" si="8"/>
        <v>0</v>
      </c>
      <c r="T32" s="17">
        <f t="shared" si="8"/>
        <v>0</v>
      </c>
      <c r="U32" s="4"/>
    </row>
    <row r="33" spans="1:19">
      <c r="B33" s="25">
        <f>B18-C18</f>
        <v>0</v>
      </c>
      <c r="D33" s="25"/>
    </row>
    <row r="34" spans="1:19">
      <c r="A34" s="1" t="s">
        <v>43</v>
      </c>
      <c r="D34" s="25">
        <f>D21-D26</f>
        <v>0</v>
      </c>
      <c r="E34" s="25">
        <f>E21-E26</f>
        <v>0</v>
      </c>
      <c r="F34" s="25">
        <f>F21-F26</f>
        <v>0</v>
      </c>
      <c r="H34" s="25">
        <f>H21-H26</f>
        <v>0</v>
      </c>
      <c r="I34" s="25">
        <f>I21-I26</f>
        <v>0</v>
      </c>
      <c r="J34" s="25">
        <f>J21-J26</f>
        <v>0</v>
      </c>
      <c r="L34" s="25">
        <f>L21-L26</f>
        <v>0</v>
      </c>
      <c r="M34" s="25">
        <f>M21-M26</f>
        <v>0</v>
      </c>
      <c r="N34" s="25">
        <f>N21-N26</f>
        <v>0</v>
      </c>
      <c r="Q34" s="25">
        <f>Q21-Q26</f>
        <v>0</v>
      </c>
      <c r="R34" s="25">
        <f>R21-R26</f>
        <v>0</v>
      </c>
      <c r="S34" s="25">
        <f>S21-S26</f>
        <v>0</v>
      </c>
    </row>
    <row r="35" spans="1:19">
      <c r="A35" s="1" t="s">
        <v>44</v>
      </c>
      <c r="G35" s="1" t="s">
        <v>45</v>
      </c>
      <c r="K35" s="1" t="s">
        <v>46</v>
      </c>
    </row>
    <row r="37" spans="1:19">
      <c r="A37" s="1" t="s">
        <v>47</v>
      </c>
      <c r="C37" s="1" t="s">
        <v>48</v>
      </c>
      <c r="G37" s="1" t="s">
        <v>45</v>
      </c>
      <c r="K37" s="1" t="s">
        <v>49</v>
      </c>
    </row>
    <row r="38" spans="1:19">
      <c r="C38" s="1" t="s">
        <v>50</v>
      </c>
    </row>
  </sheetData>
  <mergeCells count="17">
    <mergeCell ref="A8:T8"/>
    <mergeCell ref="A10:A12"/>
    <mergeCell ref="B10:B12"/>
    <mergeCell ref="C10:C12"/>
    <mergeCell ref="D10:F11"/>
    <mergeCell ref="G10:G12"/>
    <mergeCell ref="K10:K12"/>
    <mergeCell ref="L10:N11"/>
    <mergeCell ref="P10:P12"/>
    <mergeCell ref="Q10:S11"/>
    <mergeCell ref="T10:T12"/>
    <mergeCell ref="H10:J11"/>
    <mergeCell ref="P1:T1"/>
    <mergeCell ref="P2:T2"/>
    <mergeCell ref="A4:T4"/>
    <mergeCell ref="A5:T5"/>
    <mergeCell ref="A7:T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8"/>
  <sheetViews>
    <sheetView topLeftCell="A5" zoomScale="80" zoomScaleNormal="80" workbookViewId="0">
      <selection activeCell="U23" sqref="U23"/>
    </sheetView>
  </sheetViews>
  <sheetFormatPr defaultColWidth="9.109375" defaultRowHeight="13.2"/>
  <cols>
    <col min="1" max="1" width="26.88671875" style="1" customWidth="1"/>
    <col min="2" max="2" width="10.44140625" style="1" customWidth="1"/>
    <col min="3" max="3" width="10" style="1" customWidth="1"/>
    <col min="4" max="6" width="9.109375" style="1" customWidth="1"/>
    <col min="7" max="7" width="9.88671875" style="1" customWidth="1"/>
    <col min="8" max="8" width="11" style="1" customWidth="1"/>
    <col min="9" max="9" width="10.88671875" style="1" customWidth="1"/>
    <col min="10" max="10" width="10.77734375" style="1" customWidth="1"/>
    <col min="11" max="11" width="10" style="1" customWidth="1"/>
    <col min="12" max="12" width="10.77734375" style="1" customWidth="1"/>
    <col min="13" max="13" width="11" style="1" customWidth="1"/>
    <col min="14" max="14" width="10.33203125" style="1" customWidth="1"/>
    <col min="15" max="15" width="0" style="1" hidden="1" customWidth="1"/>
    <col min="16" max="16" width="10.5546875" style="1" customWidth="1"/>
    <col min="17" max="17" width="10.109375" style="1" customWidth="1"/>
    <col min="18" max="18" width="11.109375" style="1" customWidth="1"/>
    <col min="19" max="19" width="10" style="1" customWidth="1"/>
    <col min="20" max="20" width="9.44140625" style="1" customWidth="1"/>
    <col min="21" max="21" width="11.6640625" style="1" customWidth="1"/>
    <col min="22" max="256" width="9.109375" style="1"/>
    <col min="257" max="257" width="26.88671875" style="1" customWidth="1"/>
    <col min="258" max="258" width="10.44140625" style="1" customWidth="1"/>
    <col min="259" max="259" width="8.88671875" style="1" customWidth="1"/>
    <col min="260" max="262" width="9.109375" style="1" customWidth="1"/>
    <col min="263" max="263" width="8.44140625" style="1" customWidth="1"/>
    <col min="264" max="266" width="9.109375" style="1" customWidth="1"/>
    <col min="267" max="267" width="8.44140625" style="1" customWidth="1"/>
    <col min="268" max="270" width="9.109375" style="1" customWidth="1"/>
    <col min="271" max="271" width="0" style="1" hidden="1" customWidth="1"/>
    <col min="272" max="272" width="8.44140625" style="1" customWidth="1"/>
    <col min="273" max="275" width="9.109375" style="1" customWidth="1"/>
    <col min="276" max="276" width="8.5546875" style="1" customWidth="1"/>
    <col min="277" max="277" width="11.6640625" style="1" customWidth="1"/>
    <col min="278" max="512" width="9.109375" style="1"/>
    <col min="513" max="513" width="26.88671875" style="1" customWidth="1"/>
    <col min="514" max="514" width="10.44140625" style="1" customWidth="1"/>
    <col min="515" max="515" width="8.88671875" style="1" customWidth="1"/>
    <col min="516" max="518" width="9.109375" style="1" customWidth="1"/>
    <col min="519" max="519" width="8.44140625" style="1" customWidth="1"/>
    <col min="520" max="522" width="9.109375" style="1" customWidth="1"/>
    <col min="523" max="523" width="8.44140625" style="1" customWidth="1"/>
    <col min="524" max="526" width="9.109375" style="1" customWidth="1"/>
    <col min="527" max="527" width="0" style="1" hidden="1" customWidth="1"/>
    <col min="528" max="528" width="8.44140625" style="1" customWidth="1"/>
    <col min="529" max="531" width="9.109375" style="1" customWidth="1"/>
    <col min="532" max="532" width="8.5546875" style="1" customWidth="1"/>
    <col min="533" max="533" width="11.6640625" style="1" customWidth="1"/>
    <col min="534" max="768" width="9.109375" style="1"/>
    <col min="769" max="769" width="26.88671875" style="1" customWidth="1"/>
    <col min="770" max="770" width="10.44140625" style="1" customWidth="1"/>
    <col min="771" max="771" width="8.88671875" style="1" customWidth="1"/>
    <col min="772" max="774" width="9.109375" style="1" customWidth="1"/>
    <col min="775" max="775" width="8.44140625" style="1" customWidth="1"/>
    <col min="776" max="778" width="9.109375" style="1" customWidth="1"/>
    <col min="779" max="779" width="8.44140625" style="1" customWidth="1"/>
    <col min="780" max="782" width="9.109375" style="1" customWidth="1"/>
    <col min="783" max="783" width="0" style="1" hidden="1" customWidth="1"/>
    <col min="784" max="784" width="8.44140625" style="1" customWidth="1"/>
    <col min="785" max="787" width="9.109375" style="1" customWidth="1"/>
    <col min="788" max="788" width="8.5546875" style="1" customWidth="1"/>
    <col min="789" max="789" width="11.6640625" style="1" customWidth="1"/>
    <col min="790" max="1024" width="9.109375" style="1"/>
    <col min="1025" max="1025" width="26.88671875" style="1" customWidth="1"/>
    <col min="1026" max="1026" width="10.44140625" style="1" customWidth="1"/>
    <col min="1027" max="1027" width="8.88671875" style="1" customWidth="1"/>
    <col min="1028" max="1030" width="9.109375" style="1" customWidth="1"/>
    <col min="1031" max="1031" width="8.44140625" style="1" customWidth="1"/>
    <col min="1032" max="1034" width="9.109375" style="1" customWidth="1"/>
    <col min="1035" max="1035" width="8.44140625" style="1" customWidth="1"/>
    <col min="1036" max="1038" width="9.109375" style="1" customWidth="1"/>
    <col min="1039" max="1039" width="0" style="1" hidden="1" customWidth="1"/>
    <col min="1040" max="1040" width="8.44140625" style="1" customWidth="1"/>
    <col min="1041" max="1043" width="9.109375" style="1" customWidth="1"/>
    <col min="1044" max="1044" width="8.5546875" style="1" customWidth="1"/>
    <col min="1045" max="1045" width="11.6640625" style="1" customWidth="1"/>
    <col min="1046" max="1280" width="9.109375" style="1"/>
    <col min="1281" max="1281" width="26.88671875" style="1" customWidth="1"/>
    <col min="1282" max="1282" width="10.44140625" style="1" customWidth="1"/>
    <col min="1283" max="1283" width="8.88671875" style="1" customWidth="1"/>
    <col min="1284" max="1286" width="9.109375" style="1" customWidth="1"/>
    <col min="1287" max="1287" width="8.44140625" style="1" customWidth="1"/>
    <col min="1288" max="1290" width="9.109375" style="1" customWidth="1"/>
    <col min="1291" max="1291" width="8.44140625" style="1" customWidth="1"/>
    <col min="1292" max="1294" width="9.109375" style="1" customWidth="1"/>
    <col min="1295" max="1295" width="0" style="1" hidden="1" customWidth="1"/>
    <col min="1296" max="1296" width="8.44140625" style="1" customWidth="1"/>
    <col min="1297" max="1299" width="9.109375" style="1" customWidth="1"/>
    <col min="1300" max="1300" width="8.5546875" style="1" customWidth="1"/>
    <col min="1301" max="1301" width="11.6640625" style="1" customWidth="1"/>
    <col min="1302" max="1536" width="9.109375" style="1"/>
    <col min="1537" max="1537" width="26.88671875" style="1" customWidth="1"/>
    <col min="1538" max="1538" width="10.44140625" style="1" customWidth="1"/>
    <col min="1539" max="1539" width="8.88671875" style="1" customWidth="1"/>
    <col min="1540" max="1542" width="9.109375" style="1" customWidth="1"/>
    <col min="1543" max="1543" width="8.44140625" style="1" customWidth="1"/>
    <col min="1544" max="1546" width="9.109375" style="1" customWidth="1"/>
    <col min="1547" max="1547" width="8.44140625" style="1" customWidth="1"/>
    <col min="1548" max="1550" width="9.109375" style="1" customWidth="1"/>
    <col min="1551" max="1551" width="0" style="1" hidden="1" customWidth="1"/>
    <col min="1552" max="1552" width="8.44140625" style="1" customWidth="1"/>
    <col min="1553" max="1555" width="9.109375" style="1" customWidth="1"/>
    <col min="1556" max="1556" width="8.5546875" style="1" customWidth="1"/>
    <col min="1557" max="1557" width="11.6640625" style="1" customWidth="1"/>
    <col min="1558" max="1792" width="9.109375" style="1"/>
    <col min="1793" max="1793" width="26.88671875" style="1" customWidth="1"/>
    <col min="1794" max="1794" width="10.44140625" style="1" customWidth="1"/>
    <col min="1795" max="1795" width="8.88671875" style="1" customWidth="1"/>
    <col min="1796" max="1798" width="9.109375" style="1" customWidth="1"/>
    <col min="1799" max="1799" width="8.44140625" style="1" customWidth="1"/>
    <col min="1800" max="1802" width="9.109375" style="1" customWidth="1"/>
    <col min="1803" max="1803" width="8.44140625" style="1" customWidth="1"/>
    <col min="1804" max="1806" width="9.109375" style="1" customWidth="1"/>
    <col min="1807" max="1807" width="0" style="1" hidden="1" customWidth="1"/>
    <col min="1808" max="1808" width="8.44140625" style="1" customWidth="1"/>
    <col min="1809" max="1811" width="9.109375" style="1" customWidth="1"/>
    <col min="1812" max="1812" width="8.5546875" style="1" customWidth="1"/>
    <col min="1813" max="1813" width="11.6640625" style="1" customWidth="1"/>
    <col min="1814" max="2048" width="9.109375" style="1"/>
    <col min="2049" max="2049" width="26.88671875" style="1" customWidth="1"/>
    <col min="2050" max="2050" width="10.44140625" style="1" customWidth="1"/>
    <col min="2051" max="2051" width="8.88671875" style="1" customWidth="1"/>
    <col min="2052" max="2054" width="9.109375" style="1" customWidth="1"/>
    <col min="2055" max="2055" width="8.44140625" style="1" customWidth="1"/>
    <col min="2056" max="2058" width="9.109375" style="1" customWidth="1"/>
    <col min="2059" max="2059" width="8.44140625" style="1" customWidth="1"/>
    <col min="2060" max="2062" width="9.109375" style="1" customWidth="1"/>
    <col min="2063" max="2063" width="0" style="1" hidden="1" customWidth="1"/>
    <col min="2064" max="2064" width="8.44140625" style="1" customWidth="1"/>
    <col min="2065" max="2067" width="9.109375" style="1" customWidth="1"/>
    <col min="2068" max="2068" width="8.5546875" style="1" customWidth="1"/>
    <col min="2069" max="2069" width="11.6640625" style="1" customWidth="1"/>
    <col min="2070" max="2304" width="9.109375" style="1"/>
    <col min="2305" max="2305" width="26.88671875" style="1" customWidth="1"/>
    <col min="2306" max="2306" width="10.44140625" style="1" customWidth="1"/>
    <col min="2307" max="2307" width="8.88671875" style="1" customWidth="1"/>
    <col min="2308" max="2310" width="9.109375" style="1" customWidth="1"/>
    <col min="2311" max="2311" width="8.44140625" style="1" customWidth="1"/>
    <col min="2312" max="2314" width="9.109375" style="1" customWidth="1"/>
    <col min="2315" max="2315" width="8.44140625" style="1" customWidth="1"/>
    <col min="2316" max="2318" width="9.109375" style="1" customWidth="1"/>
    <col min="2319" max="2319" width="0" style="1" hidden="1" customWidth="1"/>
    <col min="2320" max="2320" width="8.44140625" style="1" customWidth="1"/>
    <col min="2321" max="2323" width="9.109375" style="1" customWidth="1"/>
    <col min="2324" max="2324" width="8.5546875" style="1" customWidth="1"/>
    <col min="2325" max="2325" width="11.6640625" style="1" customWidth="1"/>
    <col min="2326" max="2560" width="9.109375" style="1"/>
    <col min="2561" max="2561" width="26.88671875" style="1" customWidth="1"/>
    <col min="2562" max="2562" width="10.44140625" style="1" customWidth="1"/>
    <col min="2563" max="2563" width="8.88671875" style="1" customWidth="1"/>
    <col min="2564" max="2566" width="9.109375" style="1" customWidth="1"/>
    <col min="2567" max="2567" width="8.44140625" style="1" customWidth="1"/>
    <col min="2568" max="2570" width="9.109375" style="1" customWidth="1"/>
    <col min="2571" max="2571" width="8.44140625" style="1" customWidth="1"/>
    <col min="2572" max="2574" width="9.109375" style="1" customWidth="1"/>
    <col min="2575" max="2575" width="0" style="1" hidden="1" customWidth="1"/>
    <col min="2576" max="2576" width="8.44140625" style="1" customWidth="1"/>
    <col min="2577" max="2579" width="9.109375" style="1" customWidth="1"/>
    <col min="2580" max="2580" width="8.5546875" style="1" customWidth="1"/>
    <col min="2581" max="2581" width="11.6640625" style="1" customWidth="1"/>
    <col min="2582" max="2816" width="9.109375" style="1"/>
    <col min="2817" max="2817" width="26.88671875" style="1" customWidth="1"/>
    <col min="2818" max="2818" width="10.44140625" style="1" customWidth="1"/>
    <col min="2819" max="2819" width="8.88671875" style="1" customWidth="1"/>
    <col min="2820" max="2822" width="9.109375" style="1" customWidth="1"/>
    <col min="2823" max="2823" width="8.44140625" style="1" customWidth="1"/>
    <col min="2824" max="2826" width="9.109375" style="1" customWidth="1"/>
    <col min="2827" max="2827" width="8.44140625" style="1" customWidth="1"/>
    <col min="2828" max="2830" width="9.109375" style="1" customWidth="1"/>
    <col min="2831" max="2831" width="0" style="1" hidden="1" customWidth="1"/>
    <col min="2832" max="2832" width="8.44140625" style="1" customWidth="1"/>
    <col min="2833" max="2835" width="9.109375" style="1" customWidth="1"/>
    <col min="2836" max="2836" width="8.5546875" style="1" customWidth="1"/>
    <col min="2837" max="2837" width="11.6640625" style="1" customWidth="1"/>
    <col min="2838" max="3072" width="9.109375" style="1"/>
    <col min="3073" max="3073" width="26.88671875" style="1" customWidth="1"/>
    <col min="3074" max="3074" width="10.44140625" style="1" customWidth="1"/>
    <col min="3075" max="3075" width="8.88671875" style="1" customWidth="1"/>
    <col min="3076" max="3078" width="9.109375" style="1" customWidth="1"/>
    <col min="3079" max="3079" width="8.44140625" style="1" customWidth="1"/>
    <col min="3080" max="3082" width="9.109375" style="1" customWidth="1"/>
    <col min="3083" max="3083" width="8.44140625" style="1" customWidth="1"/>
    <col min="3084" max="3086" width="9.109375" style="1" customWidth="1"/>
    <col min="3087" max="3087" width="0" style="1" hidden="1" customWidth="1"/>
    <col min="3088" max="3088" width="8.44140625" style="1" customWidth="1"/>
    <col min="3089" max="3091" width="9.109375" style="1" customWidth="1"/>
    <col min="3092" max="3092" width="8.5546875" style="1" customWidth="1"/>
    <col min="3093" max="3093" width="11.6640625" style="1" customWidth="1"/>
    <col min="3094" max="3328" width="9.109375" style="1"/>
    <col min="3329" max="3329" width="26.88671875" style="1" customWidth="1"/>
    <col min="3330" max="3330" width="10.44140625" style="1" customWidth="1"/>
    <col min="3331" max="3331" width="8.88671875" style="1" customWidth="1"/>
    <col min="3332" max="3334" width="9.109375" style="1" customWidth="1"/>
    <col min="3335" max="3335" width="8.44140625" style="1" customWidth="1"/>
    <col min="3336" max="3338" width="9.109375" style="1" customWidth="1"/>
    <col min="3339" max="3339" width="8.44140625" style="1" customWidth="1"/>
    <col min="3340" max="3342" width="9.109375" style="1" customWidth="1"/>
    <col min="3343" max="3343" width="0" style="1" hidden="1" customWidth="1"/>
    <col min="3344" max="3344" width="8.44140625" style="1" customWidth="1"/>
    <col min="3345" max="3347" width="9.109375" style="1" customWidth="1"/>
    <col min="3348" max="3348" width="8.5546875" style="1" customWidth="1"/>
    <col min="3349" max="3349" width="11.6640625" style="1" customWidth="1"/>
    <col min="3350" max="3584" width="9.109375" style="1"/>
    <col min="3585" max="3585" width="26.88671875" style="1" customWidth="1"/>
    <col min="3586" max="3586" width="10.44140625" style="1" customWidth="1"/>
    <col min="3587" max="3587" width="8.88671875" style="1" customWidth="1"/>
    <col min="3588" max="3590" width="9.109375" style="1" customWidth="1"/>
    <col min="3591" max="3591" width="8.44140625" style="1" customWidth="1"/>
    <col min="3592" max="3594" width="9.109375" style="1" customWidth="1"/>
    <col min="3595" max="3595" width="8.44140625" style="1" customWidth="1"/>
    <col min="3596" max="3598" width="9.109375" style="1" customWidth="1"/>
    <col min="3599" max="3599" width="0" style="1" hidden="1" customWidth="1"/>
    <col min="3600" max="3600" width="8.44140625" style="1" customWidth="1"/>
    <col min="3601" max="3603" width="9.109375" style="1" customWidth="1"/>
    <col min="3604" max="3604" width="8.5546875" style="1" customWidth="1"/>
    <col min="3605" max="3605" width="11.6640625" style="1" customWidth="1"/>
    <col min="3606" max="3840" width="9.109375" style="1"/>
    <col min="3841" max="3841" width="26.88671875" style="1" customWidth="1"/>
    <col min="3842" max="3842" width="10.44140625" style="1" customWidth="1"/>
    <col min="3843" max="3843" width="8.88671875" style="1" customWidth="1"/>
    <col min="3844" max="3846" width="9.109375" style="1" customWidth="1"/>
    <col min="3847" max="3847" width="8.44140625" style="1" customWidth="1"/>
    <col min="3848" max="3850" width="9.109375" style="1" customWidth="1"/>
    <col min="3851" max="3851" width="8.44140625" style="1" customWidth="1"/>
    <col min="3852" max="3854" width="9.109375" style="1" customWidth="1"/>
    <col min="3855" max="3855" width="0" style="1" hidden="1" customWidth="1"/>
    <col min="3856" max="3856" width="8.44140625" style="1" customWidth="1"/>
    <col min="3857" max="3859" width="9.109375" style="1" customWidth="1"/>
    <col min="3860" max="3860" width="8.5546875" style="1" customWidth="1"/>
    <col min="3861" max="3861" width="11.6640625" style="1" customWidth="1"/>
    <col min="3862" max="4096" width="9.109375" style="1"/>
    <col min="4097" max="4097" width="26.88671875" style="1" customWidth="1"/>
    <col min="4098" max="4098" width="10.44140625" style="1" customWidth="1"/>
    <col min="4099" max="4099" width="8.88671875" style="1" customWidth="1"/>
    <col min="4100" max="4102" width="9.109375" style="1" customWidth="1"/>
    <col min="4103" max="4103" width="8.44140625" style="1" customWidth="1"/>
    <col min="4104" max="4106" width="9.109375" style="1" customWidth="1"/>
    <col min="4107" max="4107" width="8.44140625" style="1" customWidth="1"/>
    <col min="4108" max="4110" width="9.109375" style="1" customWidth="1"/>
    <col min="4111" max="4111" width="0" style="1" hidden="1" customWidth="1"/>
    <col min="4112" max="4112" width="8.44140625" style="1" customWidth="1"/>
    <col min="4113" max="4115" width="9.109375" style="1" customWidth="1"/>
    <col min="4116" max="4116" width="8.5546875" style="1" customWidth="1"/>
    <col min="4117" max="4117" width="11.6640625" style="1" customWidth="1"/>
    <col min="4118" max="4352" width="9.109375" style="1"/>
    <col min="4353" max="4353" width="26.88671875" style="1" customWidth="1"/>
    <col min="4354" max="4354" width="10.44140625" style="1" customWidth="1"/>
    <col min="4355" max="4355" width="8.88671875" style="1" customWidth="1"/>
    <col min="4356" max="4358" width="9.109375" style="1" customWidth="1"/>
    <col min="4359" max="4359" width="8.44140625" style="1" customWidth="1"/>
    <col min="4360" max="4362" width="9.109375" style="1" customWidth="1"/>
    <col min="4363" max="4363" width="8.44140625" style="1" customWidth="1"/>
    <col min="4364" max="4366" width="9.109375" style="1" customWidth="1"/>
    <col min="4367" max="4367" width="0" style="1" hidden="1" customWidth="1"/>
    <col min="4368" max="4368" width="8.44140625" style="1" customWidth="1"/>
    <col min="4369" max="4371" width="9.109375" style="1" customWidth="1"/>
    <col min="4372" max="4372" width="8.5546875" style="1" customWidth="1"/>
    <col min="4373" max="4373" width="11.6640625" style="1" customWidth="1"/>
    <col min="4374" max="4608" width="9.109375" style="1"/>
    <col min="4609" max="4609" width="26.88671875" style="1" customWidth="1"/>
    <col min="4610" max="4610" width="10.44140625" style="1" customWidth="1"/>
    <col min="4611" max="4611" width="8.88671875" style="1" customWidth="1"/>
    <col min="4612" max="4614" width="9.109375" style="1" customWidth="1"/>
    <col min="4615" max="4615" width="8.44140625" style="1" customWidth="1"/>
    <col min="4616" max="4618" width="9.109375" style="1" customWidth="1"/>
    <col min="4619" max="4619" width="8.44140625" style="1" customWidth="1"/>
    <col min="4620" max="4622" width="9.109375" style="1" customWidth="1"/>
    <col min="4623" max="4623" width="0" style="1" hidden="1" customWidth="1"/>
    <col min="4624" max="4624" width="8.44140625" style="1" customWidth="1"/>
    <col min="4625" max="4627" width="9.109375" style="1" customWidth="1"/>
    <col min="4628" max="4628" width="8.5546875" style="1" customWidth="1"/>
    <col min="4629" max="4629" width="11.6640625" style="1" customWidth="1"/>
    <col min="4630" max="4864" width="9.109375" style="1"/>
    <col min="4865" max="4865" width="26.88671875" style="1" customWidth="1"/>
    <col min="4866" max="4866" width="10.44140625" style="1" customWidth="1"/>
    <col min="4867" max="4867" width="8.88671875" style="1" customWidth="1"/>
    <col min="4868" max="4870" width="9.109375" style="1" customWidth="1"/>
    <col min="4871" max="4871" width="8.44140625" style="1" customWidth="1"/>
    <col min="4872" max="4874" width="9.109375" style="1" customWidth="1"/>
    <col min="4875" max="4875" width="8.44140625" style="1" customWidth="1"/>
    <col min="4876" max="4878" width="9.109375" style="1" customWidth="1"/>
    <col min="4879" max="4879" width="0" style="1" hidden="1" customWidth="1"/>
    <col min="4880" max="4880" width="8.44140625" style="1" customWidth="1"/>
    <col min="4881" max="4883" width="9.109375" style="1" customWidth="1"/>
    <col min="4884" max="4884" width="8.5546875" style="1" customWidth="1"/>
    <col min="4885" max="4885" width="11.6640625" style="1" customWidth="1"/>
    <col min="4886" max="5120" width="9.109375" style="1"/>
    <col min="5121" max="5121" width="26.88671875" style="1" customWidth="1"/>
    <col min="5122" max="5122" width="10.44140625" style="1" customWidth="1"/>
    <col min="5123" max="5123" width="8.88671875" style="1" customWidth="1"/>
    <col min="5124" max="5126" width="9.109375" style="1" customWidth="1"/>
    <col min="5127" max="5127" width="8.44140625" style="1" customWidth="1"/>
    <col min="5128" max="5130" width="9.109375" style="1" customWidth="1"/>
    <col min="5131" max="5131" width="8.44140625" style="1" customWidth="1"/>
    <col min="5132" max="5134" width="9.109375" style="1" customWidth="1"/>
    <col min="5135" max="5135" width="0" style="1" hidden="1" customWidth="1"/>
    <col min="5136" max="5136" width="8.44140625" style="1" customWidth="1"/>
    <col min="5137" max="5139" width="9.109375" style="1" customWidth="1"/>
    <col min="5140" max="5140" width="8.5546875" style="1" customWidth="1"/>
    <col min="5141" max="5141" width="11.6640625" style="1" customWidth="1"/>
    <col min="5142" max="5376" width="9.109375" style="1"/>
    <col min="5377" max="5377" width="26.88671875" style="1" customWidth="1"/>
    <col min="5378" max="5378" width="10.44140625" style="1" customWidth="1"/>
    <col min="5379" max="5379" width="8.88671875" style="1" customWidth="1"/>
    <col min="5380" max="5382" width="9.109375" style="1" customWidth="1"/>
    <col min="5383" max="5383" width="8.44140625" style="1" customWidth="1"/>
    <col min="5384" max="5386" width="9.109375" style="1" customWidth="1"/>
    <col min="5387" max="5387" width="8.44140625" style="1" customWidth="1"/>
    <col min="5388" max="5390" width="9.109375" style="1" customWidth="1"/>
    <col min="5391" max="5391" width="0" style="1" hidden="1" customWidth="1"/>
    <col min="5392" max="5392" width="8.44140625" style="1" customWidth="1"/>
    <col min="5393" max="5395" width="9.109375" style="1" customWidth="1"/>
    <col min="5396" max="5396" width="8.5546875" style="1" customWidth="1"/>
    <col min="5397" max="5397" width="11.6640625" style="1" customWidth="1"/>
    <col min="5398" max="5632" width="9.109375" style="1"/>
    <col min="5633" max="5633" width="26.88671875" style="1" customWidth="1"/>
    <col min="5634" max="5634" width="10.44140625" style="1" customWidth="1"/>
    <col min="5635" max="5635" width="8.88671875" style="1" customWidth="1"/>
    <col min="5636" max="5638" width="9.109375" style="1" customWidth="1"/>
    <col min="5639" max="5639" width="8.44140625" style="1" customWidth="1"/>
    <col min="5640" max="5642" width="9.109375" style="1" customWidth="1"/>
    <col min="5643" max="5643" width="8.44140625" style="1" customWidth="1"/>
    <col min="5644" max="5646" width="9.109375" style="1" customWidth="1"/>
    <col min="5647" max="5647" width="0" style="1" hidden="1" customWidth="1"/>
    <col min="5648" max="5648" width="8.44140625" style="1" customWidth="1"/>
    <col min="5649" max="5651" width="9.109375" style="1" customWidth="1"/>
    <col min="5652" max="5652" width="8.5546875" style="1" customWidth="1"/>
    <col min="5653" max="5653" width="11.6640625" style="1" customWidth="1"/>
    <col min="5654" max="5888" width="9.109375" style="1"/>
    <col min="5889" max="5889" width="26.88671875" style="1" customWidth="1"/>
    <col min="5890" max="5890" width="10.44140625" style="1" customWidth="1"/>
    <col min="5891" max="5891" width="8.88671875" style="1" customWidth="1"/>
    <col min="5892" max="5894" width="9.109375" style="1" customWidth="1"/>
    <col min="5895" max="5895" width="8.44140625" style="1" customWidth="1"/>
    <col min="5896" max="5898" width="9.109375" style="1" customWidth="1"/>
    <col min="5899" max="5899" width="8.44140625" style="1" customWidth="1"/>
    <col min="5900" max="5902" width="9.109375" style="1" customWidth="1"/>
    <col min="5903" max="5903" width="0" style="1" hidden="1" customWidth="1"/>
    <col min="5904" max="5904" width="8.44140625" style="1" customWidth="1"/>
    <col min="5905" max="5907" width="9.109375" style="1" customWidth="1"/>
    <col min="5908" max="5908" width="8.5546875" style="1" customWidth="1"/>
    <col min="5909" max="5909" width="11.6640625" style="1" customWidth="1"/>
    <col min="5910" max="6144" width="9.109375" style="1"/>
    <col min="6145" max="6145" width="26.88671875" style="1" customWidth="1"/>
    <col min="6146" max="6146" width="10.44140625" style="1" customWidth="1"/>
    <col min="6147" max="6147" width="8.88671875" style="1" customWidth="1"/>
    <col min="6148" max="6150" width="9.109375" style="1" customWidth="1"/>
    <col min="6151" max="6151" width="8.44140625" style="1" customWidth="1"/>
    <col min="6152" max="6154" width="9.109375" style="1" customWidth="1"/>
    <col min="6155" max="6155" width="8.44140625" style="1" customWidth="1"/>
    <col min="6156" max="6158" width="9.109375" style="1" customWidth="1"/>
    <col min="6159" max="6159" width="0" style="1" hidden="1" customWidth="1"/>
    <col min="6160" max="6160" width="8.44140625" style="1" customWidth="1"/>
    <col min="6161" max="6163" width="9.109375" style="1" customWidth="1"/>
    <col min="6164" max="6164" width="8.5546875" style="1" customWidth="1"/>
    <col min="6165" max="6165" width="11.6640625" style="1" customWidth="1"/>
    <col min="6166" max="6400" width="9.109375" style="1"/>
    <col min="6401" max="6401" width="26.88671875" style="1" customWidth="1"/>
    <col min="6402" max="6402" width="10.44140625" style="1" customWidth="1"/>
    <col min="6403" max="6403" width="8.88671875" style="1" customWidth="1"/>
    <col min="6404" max="6406" width="9.109375" style="1" customWidth="1"/>
    <col min="6407" max="6407" width="8.44140625" style="1" customWidth="1"/>
    <col min="6408" max="6410" width="9.109375" style="1" customWidth="1"/>
    <col min="6411" max="6411" width="8.44140625" style="1" customWidth="1"/>
    <col min="6412" max="6414" width="9.109375" style="1" customWidth="1"/>
    <col min="6415" max="6415" width="0" style="1" hidden="1" customWidth="1"/>
    <col min="6416" max="6416" width="8.44140625" style="1" customWidth="1"/>
    <col min="6417" max="6419" width="9.109375" style="1" customWidth="1"/>
    <col min="6420" max="6420" width="8.5546875" style="1" customWidth="1"/>
    <col min="6421" max="6421" width="11.6640625" style="1" customWidth="1"/>
    <col min="6422" max="6656" width="9.109375" style="1"/>
    <col min="6657" max="6657" width="26.88671875" style="1" customWidth="1"/>
    <col min="6658" max="6658" width="10.44140625" style="1" customWidth="1"/>
    <col min="6659" max="6659" width="8.88671875" style="1" customWidth="1"/>
    <col min="6660" max="6662" width="9.109375" style="1" customWidth="1"/>
    <col min="6663" max="6663" width="8.44140625" style="1" customWidth="1"/>
    <col min="6664" max="6666" width="9.109375" style="1" customWidth="1"/>
    <col min="6667" max="6667" width="8.44140625" style="1" customWidth="1"/>
    <col min="6668" max="6670" width="9.109375" style="1" customWidth="1"/>
    <col min="6671" max="6671" width="0" style="1" hidden="1" customWidth="1"/>
    <col min="6672" max="6672" width="8.44140625" style="1" customWidth="1"/>
    <col min="6673" max="6675" width="9.109375" style="1" customWidth="1"/>
    <col min="6676" max="6676" width="8.5546875" style="1" customWidth="1"/>
    <col min="6677" max="6677" width="11.6640625" style="1" customWidth="1"/>
    <col min="6678" max="6912" width="9.109375" style="1"/>
    <col min="6913" max="6913" width="26.88671875" style="1" customWidth="1"/>
    <col min="6914" max="6914" width="10.44140625" style="1" customWidth="1"/>
    <col min="6915" max="6915" width="8.88671875" style="1" customWidth="1"/>
    <col min="6916" max="6918" width="9.109375" style="1" customWidth="1"/>
    <col min="6919" max="6919" width="8.44140625" style="1" customWidth="1"/>
    <col min="6920" max="6922" width="9.109375" style="1" customWidth="1"/>
    <col min="6923" max="6923" width="8.44140625" style="1" customWidth="1"/>
    <col min="6924" max="6926" width="9.109375" style="1" customWidth="1"/>
    <col min="6927" max="6927" width="0" style="1" hidden="1" customWidth="1"/>
    <col min="6928" max="6928" width="8.44140625" style="1" customWidth="1"/>
    <col min="6929" max="6931" width="9.109375" style="1" customWidth="1"/>
    <col min="6932" max="6932" width="8.5546875" style="1" customWidth="1"/>
    <col min="6933" max="6933" width="11.6640625" style="1" customWidth="1"/>
    <col min="6934" max="7168" width="9.109375" style="1"/>
    <col min="7169" max="7169" width="26.88671875" style="1" customWidth="1"/>
    <col min="7170" max="7170" width="10.44140625" style="1" customWidth="1"/>
    <col min="7171" max="7171" width="8.88671875" style="1" customWidth="1"/>
    <col min="7172" max="7174" width="9.109375" style="1" customWidth="1"/>
    <col min="7175" max="7175" width="8.44140625" style="1" customWidth="1"/>
    <col min="7176" max="7178" width="9.109375" style="1" customWidth="1"/>
    <col min="7179" max="7179" width="8.44140625" style="1" customWidth="1"/>
    <col min="7180" max="7182" width="9.109375" style="1" customWidth="1"/>
    <col min="7183" max="7183" width="0" style="1" hidden="1" customWidth="1"/>
    <col min="7184" max="7184" width="8.44140625" style="1" customWidth="1"/>
    <col min="7185" max="7187" width="9.109375" style="1" customWidth="1"/>
    <col min="7188" max="7188" width="8.5546875" style="1" customWidth="1"/>
    <col min="7189" max="7189" width="11.6640625" style="1" customWidth="1"/>
    <col min="7190" max="7424" width="9.109375" style="1"/>
    <col min="7425" max="7425" width="26.88671875" style="1" customWidth="1"/>
    <col min="7426" max="7426" width="10.44140625" style="1" customWidth="1"/>
    <col min="7427" max="7427" width="8.88671875" style="1" customWidth="1"/>
    <col min="7428" max="7430" width="9.109375" style="1" customWidth="1"/>
    <col min="7431" max="7431" width="8.44140625" style="1" customWidth="1"/>
    <col min="7432" max="7434" width="9.109375" style="1" customWidth="1"/>
    <col min="7435" max="7435" width="8.44140625" style="1" customWidth="1"/>
    <col min="7436" max="7438" width="9.109375" style="1" customWidth="1"/>
    <col min="7439" max="7439" width="0" style="1" hidden="1" customWidth="1"/>
    <col min="7440" max="7440" width="8.44140625" style="1" customWidth="1"/>
    <col min="7441" max="7443" width="9.109375" style="1" customWidth="1"/>
    <col min="7444" max="7444" width="8.5546875" style="1" customWidth="1"/>
    <col min="7445" max="7445" width="11.6640625" style="1" customWidth="1"/>
    <col min="7446" max="7680" width="9.109375" style="1"/>
    <col min="7681" max="7681" width="26.88671875" style="1" customWidth="1"/>
    <col min="7682" max="7682" width="10.44140625" style="1" customWidth="1"/>
    <col min="7683" max="7683" width="8.88671875" style="1" customWidth="1"/>
    <col min="7684" max="7686" width="9.109375" style="1" customWidth="1"/>
    <col min="7687" max="7687" width="8.44140625" style="1" customWidth="1"/>
    <col min="7688" max="7690" width="9.109375" style="1" customWidth="1"/>
    <col min="7691" max="7691" width="8.44140625" style="1" customWidth="1"/>
    <col min="7692" max="7694" width="9.109375" style="1" customWidth="1"/>
    <col min="7695" max="7695" width="0" style="1" hidden="1" customWidth="1"/>
    <col min="7696" max="7696" width="8.44140625" style="1" customWidth="1"/>
    <col min="7697" max="7699" width="9.109375" style="1" customWidth="1"/>
    <col min="7700" max="7700" width="8.5546875" style="1" customWidth="1"/>
    <col min="7701" max="7701" width="11.6640625" style="1" customWidth="1"/>
    <col min="7702" max="7936" width="9.109375" style="1"/>
    <col min="7937" max="7937" width="26.88671875" style="1" customWidth="1"/>
    <col min="7938" max="7938" width="10.44140625" style="1" customWidth="1"/>
    <col min="7939" max="7939" width="8.88671875" style="1" customWidth="1"/>
    <col min="7940" max="7942" width="9.109375" style="1" customWidth="1"/>
    <col min="7943" max="7943" width="8.44140625" style="1" customWidth="1"/>
    <col min="7944" max="7946" width="9.109375" style="1" customWidth="1"/>
    <col min="7947" max="7947" width="8.44140625" style="1" customWidth="1"/>
    <col min="7948" max="7950" width="9.109375" style="1" customWidth="1"/>
    <col min="7951" max="7951" width="0" style="1" hidden="1" customWidth="1"/>
    <col min="7952" max="7952" width="8.44140625" style="1" customWidth="1"/>
    <col min="7953" max="7955" width="9.109375" style="1" customWidth="1"/>
    <col min="7956" max="7956" width="8.5546875" style="1" customWidth="1"/>
    <col min="7957" max="7957" width="11.6640625" style="1" customWidth="1"/>
    <col min="7958" max="8192" width="9.109375" style="1"/>
    <col min="8193" max="8193" width="26.88671875" style="1" customWidth="1"/>
    <col min="8194" max="8194" width="10.44140625" style="1" customWidth="1"/>
    <col min="8195" max="8195" width="8.88671875" style="1" customWidth="1"/>
    <col min="8196" max="8198" width="9.109375" style="1" customWidth="1"/>
    <col min="8199" max="8199" width="8.44140625" style="1" customWidth="1"/>
    <col min="8200" max="8202" width="9.109375" style="1" customWidth="1"/>
    <col min="8203" max="8203" width="8.44140625" style="1" customWidth="1"/>
    <col min="8204" max="8206" width="9.109375" style="1" customWidth="1"/>
    <col min="8207" max="8207" width="0" style="1" hidden="1" customWidth="1"/>
    <col min="8208" max="8208" width="8.44140625" style="1" customWidth="1"/>
    <col min="8209" max="8211" width="9.109375" style="1" customWidth="1"/>
    <col min="8212" max="8212" width="8.5546875" style="1" customWidth="1"/>
    <col min="8213" max="8213" width="11.6640625" style="1" customWidth="1"/>
    <col min="8214" max="8448" width="9.109375" style="1"/>
    <col min="8449" max="8449" width="26.88671875" style="1" customWidth="1"/>
    <col min="8450" max="8450" width="10.44140625" style="1" customWidth="1"/>
    <col min="8451" max="8451" width="8.88671875" style="1" customWidth="1"/>
    <col min="8452" max="8454" width="9.109375" style="1" customWidth="1"/>
    <col min="8455" max="8455" width="8.44140625" style="1" customWidth="1"/>
    <col min="8456" max="8458" width="9.109375" style="1" customWidth="1"/>
    <col min="8459" max="8459" width="8.44140625" style="1" customWidth="1"/>
    <col min="8460" max="8462" width="9.109375" style="1" customWidth="1"/>
    <col min="8463" max="8463" width="0" style="1" hidden="1" customWidth="1"/>
    <col min="8464" max="8464" width="8.44140625" style="1" customWidth="1"/>
    <col min="8465" max="8467" width="9.109375" style="1" customWidth="1"/>
    <col min="8468" max="8468" width="8.5546875" style="1" customWidth="1"/>
    <col min="8469" max="8469" width="11.6640625" style="1" customWidth="1"/>
    <col min="8470" max="8704" width="9.109375" style="1"/>
    <col min="8705" max="8705" width="26.88671875" style="1" customWidth="1"/>
    <col min="8706" max="8706" width="10.44140625" style="1" customWidth="1"/>
    <col min="8707" max="8707" width="8.88671875" style="1" customWidth="1"/>
    <col min="8708" max="8710" width="9.109375" style="1" customWidth="1"/>
    <col min="8711" max="8711" width="8.44140625" style="1" customWidth="1"/>
    <col min="8712" max="8714" width="9.109375" style="1" customWidth="1"/>
    <col min="8715" max="8715" width="8.44140625" style="1" customWidth="1"/>
    <col min="8716" max="8718" width="9.109375" style="1" customWidth="1"/>
    <col min="8719" max="8719" width="0" style="1" hidden="1" customWidth="1"/>
    <col min="8720" max="8720" width="8.44140625" style="1" customWidth="1"/>
    <col min="8721" max="8723" width="9.109375" style="1" customWidth="1"/>
    <col min="8724" max="8724" width="8.5546875" style="1" customWidth="1"/>
    <col min="8725" max="8725" width="11.6640625" style="1" customWidth="1"/>
    <col min="8726" max="8960" width="9.109375" style="1"/>
    <col min="8961" max="8961" width="26.88671875" style="1" customWidth="1"/>
    <col min="8962" max="8962" width="10.44140625" style="1" customWidth="1"/>
    <col min="8963" max="8963" width="8.88671875" style="1" customWidth="1"/>
    <col min="8964" max="8966" width="9.109375" style="1" customWidth="1"/>
    <col min="8967" max="8967" width="8.44140625" style="1" customWidth="1"/>
    <col min="8968" max="8970" width="9.109375" style="1" customWidth="1"/>
    <col min="8971" max="8971" width="8.44140625" style="1" customWidth="1"/>
    <col min="8972" max="8974" width="9.109375" style="1" customWidth="1"/>
    <col min="8975" max="8975" width="0" style="1" hidden="1" customWidth="1"/>
    <col min="8976" max="8976" width="8.44140625" style="1" customWidth="1"/>
    <col min="8977" max="8979" width="9.109375" style="1" customWidth="1"/>
    <col min="8980" max="8980" width="8.5546875" style="1" customWidth="1"/>
    <col min="8981" max="8981" width="11.6640625" style="1" customWidth="1"/>
    <col min="8982" max="9216" width="9.109375" style="1"/>
    <col min="9217" max="9217" width="26.88671875" style="1" customWidth="1"/>
    <col min="9218" max="9218" width="10.44140625" style="1" customWidth="1"/>
    <col min="9219" max="9219" width="8.88671875" style="1" customWidth="1"/>
    <col min="9220" max="9222" width="9.109375" style="1" customWidth="1"/>
    <col min="9223" max="9223" width="8.44140625" style="1" customWidth="1"/>
    <col min="9224" max="9226" width="9.109375" style="1" customWidth="1"/>
    <col min="9227" max="9227" width="8.44140625" style="1" customWidth="1"/>
    <col min="9228" max="9230" width="9.109375" style="1" customWidth="1"/>
    <col min="9231" max="9231" width="0" style="1" hidden="1" customWidth="1"/>
    <col min="9232" max="9232" width="8.44140625" style="1" customWidth="1"/>
    <col min="9233" max="9235" width="9.109375" style="1" customWidth="1"/>
    <col min="9236" max="9236" width="8.5546875" style="1" customWidth="1"/>
    <col min="9237" max="9237" width="11.6640625" style="1" customWidth="1"/>
    <col min="9238" max="9472" width="9.109375" style="1"/>
    <col min="9473" max="9473" width="26.88671875" style="1" customWidth="1"/>
    <col min="9474" max="9474" width="10.44140625" style="1" customWidth="1"/>
    <col min="9475" max="9475" width="8.88671875" style="1" customWidth="1"/>
    <col min="9476" max="9478" width="9.109375" style="1" customWidth="1"/>
    <col min="9479" max="9479" width="8.44140625" style="1" customWidth="1"/>
    <col min="9480" max="9482" width="9.109375" style="1" customWidth="1"/>
    <col min="9483" max="9483" width="8.44140625" style="1" customWidth="1"/>
    <col min="9484" max="9486" width="9.109375" style="1" customWidth="1"/>
    <col min="9487" max="9487" width="0" style="1" hidden="1" customWidth="1"/>
    <col min="9488" max="9488" width="8.44140625" style="1" customWidth="1"/>
    <col min="9489" max="9491" width="9.109375" style="1" customWidth="1"/>
    <col min="9492" max="9492" width="8.5546875" style="1" customWidth="1"/>
    <col min="9493" max="9493" width="11.6640625" style="1" customWidth="1"/>
    <col min="9494" max="9728" width="9.109375" style="1"/>
    <col min="9729" max="9729" width="26.88671875" style="1" customWidth="1"/>
    <col min="9730" max="9730" width="10.44140625" style="1" customWidth="1"/>
    <col min="9731" max="9731" width="8.88671875" style="1" customWidth="1"/>
    <col min="9732" max="9734" width="9.109375" style="1" customWidth="1"/>
    <col min="9735" max="9735" width="8.44140625" style="1" customWidth="1"/>
    <col min="9736" max="9738" width="9.109375" style="1" customWidth="1"/>
    <col min="9739" max="9739" width="8.44140625" style="1" customWidth="1"/>
    <col min="9740" max="9742" width="9.109375" style="1" customWidth="1"/>
    <col min="9743" max="9743" width="0" style="1" hidden="1" customWidth="1"/>
    <col min="9744" max="9744" width="8.44140625" style="1" customWidth="1"/>
    <col min="9745" max="9747" width="9.109375" style="1" customWidth="1"/>
    <col min="9748" max="9748" width="8.5546875" style="1" customWidth="1"/>
    <col min="9749" max="9749" width="11.6640625" style="1" customWidth="1"/>
    <col min="9750" max="9984" width="9.109375" style="1"/>
    <col min="9985" max="9985" width="26.88671875" style="1" customWidth="1"/>
    <col min="9986" max="9986" width="10.44140625" style="1" customWidth="1"/>
    <col min="9987" max="9987" width="8.88671875" style="1" customWidth="1"/>
    <col min="9988" max="9990" width="9.109375" style="1" customWidth="1"/>
    <col min="9991" max="9991" width="8.44140625" style="1" customWidth="1"/>
    <col min="9992" max="9994" width="9.109375" style="1" customWidth="1"/>
    <col min="9995" max="9995" width="8.44140625" style="1" customWidth="1"/>
    <col min="9996" max="9998" width="9.109375" style="1" customWidth="1"/>
    <col min="9999" max="9999" width="0" style="1" hidden="1" customWidth="1"/>
    <col min="10000" max="10000" width="8.44140625" style="1" customWidth="1"/>
    <col min="10001" max="10003" width="9.109375" style="1" customWidth="1"/>
    <col min="10004" max="10004" width="8.5546875" style="1" customWidth="1"/>
    <col min="10005" max="10005" width="11.6640625" style="1" customWidth="1"/>
    <col min="10006" max="10240" width="9.109375" style="1"/>
    <col min="10241" max="10241" width="26.88671875" style="1" customWidth="1"/>
    <col min="10242" max="10242" width="10.44140625" style="1" customWidth="1"/>
    <col min="10243" max="10243" width="8.88671875" style="1" customWidth="1"/>
    <col min="10244" max="10246" width="9.109375" style="1" customWidth="1"/>
    <col min="10247" max="10247" width="8.44140625" style="1" customWidth="1"/>
    <col min="10248" max="10250" width="9.109375" style="1" customWidth="1"/>
    <col min="10251" max="10251" width="8.44140625" style="1" customWidth="1"/>
    <col min="10252" max="10254" width="9.109375" style="1" customWidth="1"/>
    <col min="10255" max="10255" width="0" style="1" hidden="1" customWidth="1"/>
    <col min="10256" max="10256" width="8.44140625" style="1" customWidth="1"/>
    <col min="10257" max="10259" width="9.109375" style="1" customWidth="1"/>
    <col min="10260" max="10260" width="8.5546875" style="1" customWidth="1"/>
    <col min="10261" max="10261" width="11.6640625" style="1" customWidth="1"/>
    <col min="10262" max="10496" width="9.109375" style="1"/>
    <col min="10497" max="10497" width="26.88671875" style="1" customWidth="1"/>
    <col min="10498" max="10498" width="10.44140625" style="1" customWidth="1"/>
    <col min="10499" max="10499" width="8.88671875" style="1" customWidth="1"/>
    <col min="10500" max="10502" width="9.109375" style="1" customWidth="1"/>
    <col min="10503" max="10503" width="8.44140625" style="1" customWidth="1"/>
    <col min="10504" max="10506" width="9.109375" style="1" customWidth="1"/>
    <col min="10507" max="10507" width="8.44140625" style="1" customWidth="1"/>
    <col min="10508" max="10510" width="9.109375" style="1" customWidth="1"/>
    <col min="10511" max="10511" width="0" style="1" hidden="1" customWidth="1"/>
    <col min="10512" max="10512" width="8.44140625" style="1" customWidth="1"/>
    <col min="10513" max="10515" width="9.109375" style="1" customWidth="1"/>
    <col min="10516" max="10516" width="8.5546875" style="1" customWidth="1"/>
    <col min="10517" max="10517" width="11.6640625" style="1" customWidth="1"/>
    <col min="10518" max="10752" width="9.109375" style="1"/>
    <col min="10753" max="10753" width="26.88671875" style="1" customWidth="1"/>
    <col min="10754" max="10754" width="10.44140625" style="1" customWidth="1"/>
    <col min="10755" max="10755" width="8.88671875" style="1" customWidth="1"/>
    <col min="10756" max="10758" width="9.109375" style="1" customWidth="1"/>
    <col min="10759" max="10759" width="8.44140625" style="1" customWidth="1"/>
    <col min="10760" max="10762" width="9.109375" style="1" customWidth="1"/>
    <col min="10763" max="10763" width="8.44140625" style="1" customWidth="1"/>
    <col min="10764" max="10766" width="9.109375" style="1" customWidth="1"/>
    <col min="10767" max="10767" width="0" style="1" hidden="1" customWidth="1"/>
    <col min="10768" max="10768" width="8.44140625" style="1" customWidth="1"/>
    <col min="10769" max="10771" width="9.109375" style="1" customWidth="1"/>
    <col min="10772" max="10772" width="8.5546875" style="1" customWidth="1"/>
    <col min="10773" max="10773" width="11.6640625" style="1" customWidth="1"/>
    <col min="10774" max="11008" width="9.109375" style="1"/>
    <col min="11009" max="11009" width="26.88671875" style="1" customWidth="1"/>
    <col min="11010" max="11010" width="10.44140625" style="1" customWidth="1"/>
    <col min="11011" max="11011" width="8.88671875" style="1" customWidth="1"/>
    <col min="11012" max="11014" width="9.109375" style="1" customWidth="1"/>
    <col min="11015" max="11015" width="8.44140625" style="1" customWidth="1"/>
    <col min="11016" max="11018" width="9.109375" style="1" customWidth="1"/>
    <col min="11019" max="11019" width="8.44140625" style="1" customWidth="1"/>
    <col min="11020" max="11022" width="9.109375" style="1" customWidth="1"/>
    <col min="11023" max="11023" width="0" style="1" hidden="1" customWidth="1"/>
    <col min="11024" max="11024" width="8.44140625" style="1" customWidth="1"/>
    <col min="11025" max="11027" width="9.109375" style="1" customWidth="1"/>
    <col min="11028" max="11028" width="8.5546875" style="1" customWidth="1"/>
    <col min="11029" max="11029" width="11.6640625" style="1" customWidth="1"/>
    <col min="11030" max="11264" width="9.109375" style="1"/>
    <col min="11265" max="11265" width="26.88671875" style="1" customWidth="1"/>
    <col min="11266" max="11266" width="10.44140625" style="1" customWidth="1"/>
    <col min="11267" max="11267" width="8.88671875" style="1" customWidth="1"/>
    <col min="11268" max="11270" width="9.109375" style="1" customWidth="1"/>
    <col min="11271" max="11271" width="8.44140625" style="1" customWidth="1"/>
    <col min="11272" max="11274" width="9.109375" style="1" customWidth="1"/>
    <col min="11275" max="11275" width="8.44140625" style="1" customWidth="1"/>
    <col min="11276" max="11278" width="9.109375" style="1" customWidth="1"/>
    <col min="11279" max="11279" width="0" style="1" hidden="1" customWidth="1"/>
    <col min="11280" max="11280" width="8.44140625" style="1" customWidth="1"/>
    <col min="11281" max="11283" width="9.109375" style="1" customWidth="1"/>
    <col min="11284" max="11284" width="8.5546875" style="1" customWidth="1"/>
    <col min="11285" max="11285" width="11.6640625" style="1" customWidth="1"/>
    <col min="11286" max="11520" width="9.109375" style="1"/>
    <col min="11521" max="11521" width="26.88671875" style="1" customWidth="1"/>
    <col min="11522" max="11522" width="10.44140625" style="1" customWidth="1"/>
    <col min="11523" max="11523" width="8.88671875" style="1" customWidth="1"/>
    <col min="11524" max="11526" width="9.109375" style="1" customWidth="1"/>
    <col min="11527" max="11527" width="8.44140625" style="1" customWidth="1"/>
    <col min="11528" max="11530" width="9.109375" style="1" customWidth="1"/>
    <col min="11531" max="11531" width="8.44140625" style="1" customWidth="1"/>
    <col min="11532" max="11534" width="9.109375" style="1" customWidth="1"/>
    <col min="11535" max="11535" width="0" style="1" hidden="1" customWidth="1"/>
    <col min="11536" max="11536" width="8.44140625" style="1" customWidth="1"/>
    <col min="11537" max="11539" width="9.109375" style="1" customWidth="1"/>
    <col min="11540" max="11540" width="8.5546875" style="1" customWidth="1"/>
    <col min="11541" max="11541" width="11.6640625" style="1" customWidth="1"/>
    <col min="11542" max="11776" width="9.109375" style="1"/>
    <col min="11777" max="11777" width="26.88671875" style="1" customWidth="1"/>
    <col min="11778" max="11778" width="10.44140625" style="1" customWidth="1"/>
    <col min="11779" max="11779" width="8.88671875" style="1" customWidth="1"/>
    <col min="11780" max="11782" width="9.109375" style="1" customWidth="1"/>
    <col min="11783" max="11783" width="8.44140625" style="1" customWidth="1"/>
    <col min="11784" max="11786" width="9.109375" style="1" customWidth="1"/>
    <col min="11787" max="11787" width="8.44140625" style="1" customWidth="1"/>
    <col min="11788" max="11790" width="9.109375" style="1" customWidth="1"/>
    <col min="11791" max="11791" width="0" style="1" hidden="1" customWidth="1"/>
    <col min="11792" max="11792" width="8.44140625" style="1" customWidth="1"/>
    <col min="11793" max="11795" width="9.109375" style="1" customWidth="1"/>
    <col min="11796" max="11796" width="8.5546875" style="1" customWidth="1"/>
    <col min="11797" max="11797" width="11.6640625" style="1" customWidth="1"/>
    <col min="11798" max="12032" width="9.109375" style="1"/>
    <col min="12033" max="12033" width="26.88671875" style="1" customWidth="1"/>
    <col min="12034" max="12034" width="10.44140625" style="1" customWidth="1"/>
    <col min="12035" max="12035" width="8.88671875" style="1" customWidth="1"/>
    <col min="12036" max="12038" width="9.109375" style="1" customWidth="1"/>
    <col min="12039" max="12039" width="8.44140625" style="1" customWidth="1"/>
    <col min="12040" max="12042" width="9.109375" style="1" customWidth="1"/>
    <col min="12043" max="12043" width="8.44140625" style="1" customWidth="1"/>
    <col min="12044" max="12046" width="9.109375" style="1" customWidth="1"/>
    <col min="12047" max="12047" width="0" style="1" hidden="1" customWidth="1"/>
    <col min="12048" max="12048" width="8.44140625" style="1" customWidth="1"/>
    <col min="12049" max="12051" width="9.109375" style="1" customWidth="1"/>
    <col min="12052" max="12052" width="8.5546875" style="1" customWidth="1"/>
    <col min="12053" max="12053" width="11.6640625" style="1" customWidth="1"/>
    <col min="12054" max="12288" width="9.109375" style="1"/>
    <col min="12289" max="12289" width="26.88671875" style="1" customWidth="1"/>
    <col min="12290" max="12290" width="10.44140625" style="1" customWidth="1"/>
    <col min="12291" max="12291" width="8.88671875" style="1" customWidth="1"/>
    <col min="12292" max="12294" width="9.109375" style="1" customWidth="1"/>
    <col min="12295" max="12295" width="8.44140625" style="1" customWidth="1"/>
    <col min="12296" max="12298" width="9.109375" style="1" customWidth="1"/>
    <col min="12299" max="12299" width="8.44140625" style="1" customWidth="1"/>
    <col min="12300" max="12302" width="9.109375" style="1" customWidth="1"/>
    <col min="12303" max="12303" width="0" style="1" hidden="1" customWidth="1"/>
    <col min="12304" max="12304" width="8.44140625" style="1" customWidth="1"/>
    <col min="12305" max="12307" width="9.109375" style="1" customWidth="1"/>
    <col min="12308" max="12308" width="8.5546875" style="1" customWidth="1"/>
    <col min="12309" max="12309" width="11.6640625" style="1" customWidth="1"/>
    <col min="12310" max="12544" width="9.109375" style="1"/>
    <col min="12545" max="12545" width="26.88671875" style="1" customWidth="1"/>
    <col min="12546" max="12546" width="10.44140625" style="1" customWidth="1"/>
    <col min="12547" max="12547" width="8.88671875" style="1" customWidth="1"/>
    <col min="12548" max="12550" width="9.109375" style="1" customWidth="1"/>
    <col min="12551" max="12551" width="8.44140625" style="1" customWidth="1"/>
    <col min="12552" max="12554" width="9.109375" style="1" customWidth="1"/>
    <col min="12555" max="12555" width="8.44140625" style="1" customWidth="1"/>
    <col min="12556" max="12558" width="9.109375" style="1" customWidth="1"/>
    <col min="12559" max="12559" width="0" style="1" hidden="1" customWidth="1"/>
    <col min="12560" max="12560" width="8.44140625" style="1" customWidth="1"/>
    <col min="12561" max="12563" width="9.109375" style="1" customWidth="1"/>
    <col min="12564" max="12564" width="8.5546875" style="1" customWidth="1"/>
    <col min="12565" max="12565" width="11.6640625" style="1" customWidth="1"/>
    <col min="12566" max="12800" width="9.109375" style="1"/>
    <col min="12801" max="12801" width="26.88671875" style="1" customWidth="1"/>
    <col min="12802" max="12802" width="10.44140625" style="1" customWidth="1"/>
    <col min="12803" max="12803" width="8.88671875" style="1" customWidth="1"/>
    <col min="12804" max="12806" width="9.109375" style="1" customWidth="1"/>
    <col min="12807" max="12807" width="8.44140625" style="1" customWidth="1"/>
    <col min="12808" max="12810" width="9.109375" style="1" customWidth="1"/>
    <col min="12811" max="12811" width="8.44140625" style="1" customWidth="1"/>
    <col min="12812" max="12814" width="9.109375" style="1" customWidth="1"/>
    <col min="12815" max="12815" width="0" style="1" hidden="1" customWidth="1"/>
    <col min="12816" max="12816" width="8.44140625" style="1" customWidth="1"/>
    <col min="12817" max="12819" width="9.109375" style="1" customWidth="1"/>
    <col min="12820" max="12820" width="8.5546875" style="1" customWidth="1"/>
    <col min="12821" max="12821" width="11.6640625" style="1" customWidth="1"/>
    <col min="12822" max="13056" width="9.109375" style="1"/>
    <col min="13057" max="13057" width="26.88671875" style="1" customWidth="1"/>
    <col min="13058" max="13058" width="10.44140625" style="1" customWidth="1"/>
    <col min="13059" max="13059" width="8.88671875" style="1" customWidth="1"/>
    <col min="13060" max="13062" width="9.109375" style="1" customWidth="1"/>
    <col min="13063" max="13063" width="8.44140625" style="1" customWidth="1"/>
    <col min="13064" max="13066" width="9.109375" style="1" customWidth="1"/>
    <col min="13067" max="13067" width="8.44140625" style="1" customWidth="1"/>
    <col min="13068" max="13070" width="9.109375" style="1" customWidth="1"/>
    <col min="13071" max="13071" width="0" style="1" hidden="1" customWidth="1"/>
    <col min="13072" max="13072" width="8.44140625" style="1" customWidth="1"/>
    <col min="13073" max="13075" width="9.109375" style="1" customWidth="1"/>
    <col min="13076" max="13076" width="8.5546875" style="1" customWidth="1"/>
    <col min="13077" max="13077" width="11.6640625" style="1" customWidth="1"/>
    <col min="13078" max="13312" width="9.109375" style="1"/>
    <col min="13313" max="13313" width="26.88671875" style="1" customWidth="1"/>
    <col min="13314" max="13314" width="10.44140625" style="1" customWidth="1"/>
    <col min="13315" max="13315" width="8.88671875" style="1" customWidth="1"/>
    <col min="13316" max="13318" width="9.109375" style="1" customWidth="1"/>
    <col min="13319" max="13319" width="8.44140625" style="1" customWidth="1"/>
    <col min="13320" max="13322" width="9.109375" style="1" customWidth="1"/>
    <col min="13323" max="13323" width="8.44140625" style="1" customWidth="1"/>
    <col min="13324" max="13326" width="9.109375" style="1" customWidth="1"/>
    <col min="13327" max="13327" width="0" style="1" hidden="1" customWidth="1"/>
    <col min="13328" max="13328" width="8.44140625" style="1" customWidth="1"/>
    <col min="13329" max="13331" width="9.109375" style="1" customWidth="1"/>
    <col min="13332" max="13332" width="8.5546875" style="1" customWidth="1"/>
    <col min="13333" max="13333" width="11.6640625" style="1" customWidth="1"/>
    <col min="13334" max="13568" width="9.109375" style="1"/>
    <col min="13569" max="13569" width="26.88671875" style="1" customWidth="1"/>
    <col min="13570" max="13570" width="10.44140625" style="1" customWidth="1"/>
    <col min="13571" max="13571" width="8.88671875" style="1" customWidth="1"/>
    <col min="13572" max="13574" width="9.109375" style="1" customWidth="1"/>
    <col min="13575" max="13575" width="8.44140625" style="1" customWidth="1"/>
    <col min="13576" max="13578" width="9.109375" style="1" customWidth="1"/>
    <col min="13579" max="13579" width="8.44140625" style="1" customWidth="1"/>
    <col min="13580" max="13582" width="9.109375" style="1" customWidth="1"/>
    <col min="13583" max="13583" width="0" style="1" hidden="1" customWidth="1"/>
    <col min="13584" max="13584" width="8.44140625" style="1" customWidth="1"/>
    <col min="13585" max="13587" width="9.109375" style="1" customWidth="1"/>
    <col min="13588" max="13588" width="8.5546875" style="1" customWidth="1"/>
    <col min="13589" max="13589" width="11.6640625" style="1" customWidth="1"/>
    <col min="13590" max="13824" width="9.109375" style="1"/>
    <col min="13825" max="13825" width="26.88671875" style="1" customWidth="1"/>
    <col min="13826" max="13826" width="10.44140625" style="1" customWidth="1"/>
    <col min="13827" max="13827" width="8.88671875" style="1" customWidth="1"/>
    <col min="13828" max="13830" width="9.109375" style="1" customWidth="1"/>
    <col min="13831" max="13831" width="8.44140625" style="1" customWidth="1"/>
    <col min="13832" max="13834" width="9.109375" style="1" customWidth="1"/>
    <col min="13835" max="13835" width="8.44140625" style="1" customWidth="1"/>
    <col min="13836" max="13838" width="9.109375" style="1" customWidth="1"/>
    <col min="13839" max="13839" width="0" style="1" hidden="1" customWidth="1"/>
    <col min="13840" max="13840" width="8.44140625" style="1" customWidth="1"/>
    <col min="13841" max="13843" width="9.109375" style="1" customWidth="1"/>
    <col min="13844" max="13844" width="8.5546875" style="1" customWidth="1"/>
    <col min="13845" max="13845" width="11.6640625" style="1" customWidth="1"/>
    <col min="13846" max="14080" width="9.109375" style="1"/>
    <col min="14081" max="14081" width="26.88671875" style="1" customWidth="1"/>
    <col min="14082" max="14082" width="10.44140625" style="1" customWidth="1"/>
    <col min="14083" max="14083" width="8.88671875" style="1" customWidth="1"/>
    <col min="14084" max="14086" width="9.109375" style="1" customWidth="1"/>
    <col min="14087" max="14087" width="8.44140625" style="1" customWidth="1"/>
    <col min="14088" max="14090" width="9.109375" style="1" customWidth="1"/>
    <col min="14091" max="14091" width="8.44140625" style="1" customWidth="1"/>
    <col min="14092" max="14094" width="9.109375" style="1" customWidth="1"/>
    <col min="14095" max="14095" width="0" style="1" hidden="1" customWidth="1"/>
    <col min="14096" max="14096" width="8.44140625" style="1" customWidth="1"/>
    <col min="14097" max="14099" width="9.109375" style="1" customWidth="1"/>
    <col min="14100" max="14100" width="8.5546875" style="1" customWidth="1"/>
    <col min="14101" max="14101" width="11.6640625" style="1" customWidth="1"/>
    <col min="14102" max="14336" width="9.109375" style="1"/>
    <col min="14337" max="14337" width="26.88671875" style="1" customWidth="1"/>
    <col min="14338" max="14338" width="10.44140625" style="1" customWidth="1"/>
    <col min="14339" max="14339" width="8.88671875" style="1" customWidth="1"/>
    <col min="14340" max="14342" width="9.109375" style="1" customWidth="1"/>
    <col min="14343" max="14343" width="8.44140625" style="1" customWidth="1"/>
    <col min="14344" max="14346" width="9.109375" style="1" customWidth="1"/>
    <col min="14347" max="14347" width="8.44140625" style="1" customWidth="1"/>
    <col min="14348" max="14350" width="9.109375" style="1" customWidth="1"/>
    <col min="14351" max="14351" width="0" style="1" hidden="1" customWidth="1"/>
    <col min="14352" max="14352" width="8.44140625" style="1" customWidth="1"/>
    <col min="14353" max="14355" width="9.109375" style="1" customWidth="1"/>
    <col min="14356" max="14356" width="8.5546875" style="1" customWidth="1"/>
    <col min="14357" max="14357" width="11.6640625" style="1" customWidth="1"/>
    <col min="14358" max="14592" width="9.109375" style="1"/>
    <col min="14593" max="14593" width="26.88671875" style="1" customWidth="1"/>
    <col min="14594" max="14594" width="10.44140625" style="1" customWidth="1"/>
    <col min="14595" max="14595" width="8.88671875" style="1" customWidth="1"/>
    <col min="14596" max="14598" width="9.109375" style="1" customWidth="1"/>
    <col min="14599" max="14599" width="8.44140625" style="1" customWidth="1"/>
    <col min="14600" max="14602" width="9.109375" style="1" customWidth="1"/>
    <col min="14603" max="14603" width="8.44140625" style="1" customWidth="1"/>
    <col min="14604" max="14606" width="9.109375" style="1" customWidth="1"/>
    <col min="14607" max="14607" width="0" style="1" hidden="1" customWidth="1"/>
    <col min="14608" max="14608" width="8.44140625" style="1" customWidth="1"/>
    <col min="14609" max="14611" width="9.109375" style="1" customWidth="1"/>
    <col min="14612" max="14612" width="8.5546875" style="1" customWidth="1"/>
    <col min="14613" max="14613" width="11.6640625" style="1" customWidth="1"/>
    <col min="14614" max="14848" width="9.109375" style="1"/>
    <col min="14849" max="14849" width="26.88671875" style="1" customWidth="1"/>
    <col min="14850" max="14850" width="10.44140625" style="1" customWidth="1"/>
    <col min="14851" max="14851" width="8.88671875" style="1" customWidth="1"/>
    <col min="14852" max="14854" width="9.109375" style="1" customWidth="1"/>
    <col min="14855" max="14855" width="8.44140625" style="1" customWidth="1"/>
    <col min="14856" max="14858" width="9.109375" style="1" customWidth="1"/>
    <col min="14859" max="14859" width="8.44140625" style="1" customWidth="1"/>
    <col min="14860" max="14862" width="9.109375" style="1" customWidth="1"/>
    <col min="14863" max="14863" width="0" style="1" hidden="1" customWidth="1"/>
    <col min="14864" max="14864" width="8.44140625" style="1" customWidth="1"/>
    <col min="14865" max="14867" width="9.109375" style="1" customWidth="1"/>
    <col min="14868" max="14868" width="8.5546875" style="1" customWidth="1"/>
    <col min="14869" max="14869" width="11.6640625" style="1" customWidth="1"/>
    <col min="14870" max="15104" width="9.109375" style="1"/>
    <col min="15105" max="15105" width="26.88671875" style="1" customWidth="1"/>
    <col min="15106" max="15106" width="10.44140625" style="1" customWidth="1"/>
    <col min="15107" max="15107" width="8.88671875" style="1" customWidth="1"/>
    <col min="15108" max="15110" width="9.109375" style="1" customWidth="1"/>
    <col min="15111" max="15111" width="8.44140625" style="1" customWidth="1"/>
    <col min="15112" max="15114" width="9.109375" style="1" customWidth="1"/>
    <col min="15115" max="15115" width="8.44140625" style="1" customWidth="1"/>
    <col min="15116" max="15118" width="9.109375" style="1" customWidth="1"/>
    <col min="15119" max="15119" width="0" style="1" hidden="1" customWidth="1"/>
    <col min="15120" max="15120" width="8.44140625" style="1" customWidth="1"/>
    <col min="15121" max="15123" width="9.109375" style="1" customWidth="1"/>
    <col min="15124" max="15124" width="8.5546875" style="1" customWidth="1"/>
    <col min="15125" max="15125" width="11.6640625" style="1" customWidth="1"/>
    <col min="15126" max="15360" width="9.109375" style="1"/>
    <col min="15361" max="15361" width="26.88671875" style="1" customWidth="1"/>
    <col min="15362" max="15362" width="10.44140625" style="1" customWidth="1"/>
    <col min="15363" max="15363" width="8.88671875" style="1" customWidth="1"/>
    <col min="15364" max="15366" width="9.109375" style="1" customWidth="1"/>
    <col min="15367" max="15367" width="8.44140625" style="1" customWidth="1"/>
    <col min="15368" max="15370" width="9.109375" style="1" customWidth="1"/>
    <col min="15371" max="15371" width="8.44140625" style="1" customWidth="1"/>
    <col min="15372" max="15374" width="9.109375" style="1" customWidth="1"/>
    <col min="15375" max="15375" width="0" style="1" hidden="1" customWidth="1"/>
    <col min="15376" max="15376" width="8.44140625" style="1" customWidth="1"/>
    <col min="15377" max="15379" width="9.109375" style="1" customWidth="1"/>
    <col min="15380" max="15380" width="8.5546875" style="1" customWidth="1"/>
    <col min="15381" max="15381" width="11.6640625" style="1" customWidth="1"/>
    <col min="15382" max="15616" width="9.109375" style="1"/>
    <col min="15617" max="15617" width="26.88671875" style="1" customWidth="1"/>
    <col min="15618" max="15618" width="10.44140625" style="1" customWidth="1"/>
    <col min="15619" max="15619" width="8.88671875" style="1" customWidth="1"/>
    <col min="15620" max="15622" width="9.109375" style="1" customWidth="1"/>
    <col min="15623" max="15623" width="8.44140625" style="1" customWidth="1"/>
    <col min="15624" max="15626" width="9.109375" style="1" customWidth="1"/>
    <col min="15627" max="15627" width="8.44140625" style="1" customWidth="1"/>
    <col min="15628" max="15630" width="9.109375" style="1" customWidth="1"/>
    <col min="15631" max="15631" width="0" style="1" hidden="1" customWidth="1"/>
    <col min="15632" max="15632" width="8.44140625" style="1" customWidth="1"/>
    <col min="15633" max="15635" width="9.109375" style="1" customWidth="1"/>
    <col min="15636" max="15636" width="8.5546875" style="1" customWidth="1"/>
    <col min="15637" max="15637" width="11.6640625" style="1" customWidth="1"/>
    <col min="15638" max="15872" width="9.109375" style="1"/>
    <col min="15873" max="15873" width="26.88671875" style="1" customWidth="1"/>
    <col min="15874" max="15874" width="10.44140625" style="1" customWidth="1"/>
    <col min="15875" max="15875" width="8.88671875" style="1" customWidth="1"/>
    <col min="15876" max="15878" width="9.109375" style="1" customWidth="1"/>
    <col min="15879" max="15879" width="8.44140625" style="1" customWidth="1"/>
    <col min="15880" max="15882" width="9.109375" style="1" customWidth="1"/>
    <col min="15883" max="15883" width="8.44140625" style="1" customWidth="1"/>
    <col min="15884" max="15886" width="9.109375" style="1" customWidth="1"/>
    <col min="15887" max="15887" width="0" style="1" hidden="1" customWidth="1"/>
    <col min="15888" max="15888" width="8.44140625" style="1" customWidth="1"/>
    <col min="15889" max="15891" width="9.109375" style="1" customWidth="1"/>
    <col min="15892" max="15892" width="8.5546875" style="1" customWidth="1"/>
    <col min="15893" max="15893" width="11.6640625" style="1" customWidth="1"/>
    <col min="15894" max="16128" width="9.109375" style="1"/>
    <col min="16129" max="16129" width="26.88671875" style="1" customWidth="1"/>
    <col min="16130" max="16130" width="10.44140625" style="1" customWidth="1"/>
    <col min="16131" max="16131" width="8.88671875" style="1" customWidth="1"/>
    <col min="16132" max="16134" width="9.109375" style="1" customWidth="1"/>
    <col min="16135" max="16135" width="8.44140625" style="1" customWidth="1"/>
    <col min="16136" max="16138" width="9.109375" style="1" customWidth="1"/>
    <col min="16139" max="16139" width="8.44140625" style="1" customWidth="1"/>
    <col min="16140" max="16142" width="9.109375" style="1" customWidth="1"/>
    <col min="16143" max="16143" width="0" style="1" hidden="1" customWidth="1"/>
    <col min="16144" max="16144" width="8.44140625" style="1" customWidth="1"/>
    <col min="16145" max="16147" width="9.109375" style="1" customWidth="1"/>
    <col min="16148" max="16148" width="8.5546875" style="1" customWidth="1"/>
    <col min="16149" max="16149" width="11.6640625" style="1" customWidth="1"/>
    <col min="16150" max="16384" width="9.109375" style="1"/>
  </cols>
  <sheetData>
    <row r="1" spans="1:21">
      <c r="P1" s="43" t="s">
        <v>0</v>
      </c>
      <c r="Q1" s="43"/>
      <c r="R1" s="43"/>
      <c r="S1" s="43"/>
      <c r="T1" s="43"/>
    </row>
    <row r="2" spans="1:21">
      <c r="P2" s="44" t="s">
        <v>1</v>
      </c>
      <c r="Q2" s="44"/>
      <c r="R2" s="44"/>
      <c r="S2" s="44"/>
      <c r="T2" s="44"/>
    </row>
    <row r="3" spans="1:21">
      <c r="P3" s="2"/>
      <c r="Q3" s="3"/>
      <c r="R3" s="3"/>
      <c r="S3" s="3"/>
      <c r="T3" s="3"/>
    </row>
    <row r="4" spans="1:21">
      <c r="A4" s="45" t="s">
        <v>2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"/>
    </row>
    <row r="5" spans="1:21">
      <c r="A5" s="45" t="s">
        <v>54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"/>
    </row>
    <row r="6" spans="1:2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4"/>
    </row>
    <row r="7" spans="1:21">
      <c r="A7" s="46" t="s">
        <v>3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"/>
    </row>
    <row r="8" spans="1:21">
      <c r="A8" s="41" t="s">
        <v>4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"/>
    </row>
    <row r="9" spans="1:21">
      <c r="A9" s="4"/>
      <c r="B9" s="4"/>
      <c r="C9" s="6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>
      <c r="A10" s="42" t="s">
        <v>5</v>
      </c>
      <c r="B10" s="42" t="s">
        <v>6</v>
      </c>
      <c r="C10" s="42" t="s">
        <v>7</v>
      </c>
      <c r="D10" s="42" t="s">
        <v>8</v>
      </c>
      <c r="E10" s="42"/>
      <c r="F10" s="42"/>
      <c r="G10" s="42" t="s">
        <v>9</v>
      </c>
      <c r="H10" s="42" t="s">
        <v>10</v>
      </c>
      <c r="I10" s="42"/>
      <c r="J10" s="42"/>
      <c r="K10" s="42" t="s">
        <v>11</v>
      </c>
      <c r="L10" s="42" t="s">
        <v>12</v>
      </c>
      <c r="M10" s="42"/>
      <c r="N10" s="42"/>
      <c r="O10" s="26"/>
      <c r="P10" s="42" t="s">
        <v>13</v>
      </c>
      <c r="Q10" s="42" t="s">
        <v>14</v>
      </c>
      <c r="R10" s="42"/>
      <c r="S10" s="42"/>
      <c r="T10" s="42" t="s">
        <v>15</v>
      </c>
      <c r="U10" s="4"/>
    </row>
    <row r="11" spans="1:21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26"/>
      <c r="P11" s="42"/>
      <c r="Q11" s="42"/>
      <c r="R11" s="42"/>
      <c r="S11" s="42"/>
      <c r="T11" s="42"/>
      <c r="U11" s="4"/>
    </row>
    <row r="12" spans="1:21">
      <c r="A12" s="42"/>
      <c r="B12" s="42"/>
      <c r="C12" s="42"/>
      <c r="D12" s="8" t="s">
        <v>16</v>
      </c>
      <c r="E12" s="8" t="s">
        <v>17</v>
      </c>
      <c r="F12" s="8" t="s">
        <v>18</v>
      </c>
      <c r="G12" s="42"/>
      <c r="H12" s="8" t="s">
        <v>19</v>
      </c>
      <c r="I12" s="8" t="s">
        <v>20</v>
      </c>
      <c r="J12" s="8" t="s">
        <v>21</v>
      </c>
      <c r="K12" s="42"/>
      <c r="L12" s="8" t="s">
        <v>22</v>
      </c>
      <c r="M12" s="8" t="s">
        <v>23</v>
      </c>
      <c r="N12" s="8" t="s">
        <v>24</v>
      </c>
      <c r="O12" s="8"/>
      <c r="P12" s="42"/>
      <c r="Q12" s="8" t="s">
        <v>25</v>
      </c>
      <c r="R12" s="8" t="s">
        <v>26</v>
      </c>
      <c r="S12" s="8" t="s">
        <v>27</v>
      </c>
      <c r="T12" s="42"/>
      <c r="U12" s="4"/>
    </row>
    <row r="13" spans="1:21">
      <c r="A13" s="9" t="s">
        <v>28</v>
      </c>
      <c r="B13" s="9">
        <v>2</v>
      </c>
      <c r="C13" s="9">
        <v>3</v>
      </c>
      <c r="D13" s="9">
        <v>4</v>
      </c>
      <c r="E13" s="9">
        <v>5</v>
      </c>
      <c r="F13" s="9">
        <v>6</v>
      </c>
      <c r="G13" s="9">
        <v>7</v>
      </c>
      <c r="H13" s="9">
        <v>8</v>
      </c>
      <c r="I13" s="9">
        <v>9</v>
      </c>
      <c r="J13" s="9">
        <v>10</v>
      </c>
      <c r="K13" s="9">
        <v>11</v>
      </c>
      <c r="L13" s="9">
        <v>12</v>
      </c>
      <c r="M13" s="9">
        <v>13</v>
      </c>
      <c r="N13" s="9">
        <v>14</v>
      </c>
      <c r="O13" s="9"/>
      <c r="P13" s="9">
        <v>15</v>
      </c>
      <c r="Q13" s="10">
        <v>16</v>
      </c>
      <c r="R13" s="9">
        <v>17</v>
      </c>
      <c r="S13" s="9">
        <v>18</v>
      </c>
      <c r="T13" s="9">
        <v>19</v>
      </c>
      <c r="U13" s="4"/>
    </row>
    <row r="14" spans="1:21" ht="26.4">
      <c r="A14" s="11" t="s">
        <v>29</v>
      </c>
      <c r="B14" s="12"/>
      <c r="C14" s="12">
        <f>C16+C17</f>
        <v>0</v>
      </c>
      <c r="D14" s="13">
        <f>D16+D17</f>
        <v>0</v>
      </c>
      <c r="E14" s="13">
        <f t="shared" ref="E14:T14" si="0">E16+E17</f>
        <v>0</v>
      </c>
      <c r="F14" s="13">
        <f t="shared" si="0"/>
        <v>0</v>
      </c>
      <c r="G14" s="13">
        <f t="shared" si="0"/>
        <v>0</v>
      </c>
      <c r="H14" s="13">
        <f t="shared" si="0"/>
        <v>0</v>
      </c>
      <c r="I14" s="13">
        <f t="shared" si="0"/>
        <v>0</v>
      </c>
      <c r="J14" s="13">
        <f t="shared" si="0"/>
        <v>0</v>
      </c>
      <c r="K14" s="13">
        <f t="shared" si="0"/>
        <v>0</v>
      </c>
      <c r="L14" s="13">
        <f t="shared" si="0"/>
        <v>0</v>
      </c>
      <c r="M14" s="13">
        <f t="shared" si="0"/>
        <v>0</v>
      </c>
      <c r="N14" s="13">
        <f t="shared" si="0"/>
        <v>0</v>
      </c>
      <c r="O14" s="13">
        <f t="shared" si="0"/>
        <v>0</v>
      </c>
      <c r="P14" s="13">
        <f t="shared" si="0"/>
        <v>0</v>
      </c>
      <c r="Q14" s="13">
        <f t="shared" si="0"/>
        <v>0</v>
      </c>
      <c r="R14" s="13">
        <f t="shared" si="0"/>
        <v>0</v>
      </c>
      <c r="S14" s="13">
        <f t="shared" si="0"/>
        <v>0</v>
      </c>
      <c r="T14" s="13">
        <f t="shared" si="0"/>
        <v>0</v>
      </c>
      <c r="U14" s="4"/>
    </row>
    <row r="15" spans="1:21">
      <c r="A15" s="15" t="s">
        <v>30</v>
      </c>
      <c r="B15" s="12"/>
      <c r="C15" s="13"/>
      <c r="D15" s="13"/>
      <c r="E15" s="14"/>
      <c r="F15" s="12"/>
      <c r="G15" s="13"/>
      <c r="H15" s="14"/>
      <c r="I15" s="12"/>
      <c r="J15" s="12"/>
      <c r="K15" s="12"/>
      <c r="L15" s="12"/>
      <c r="M15" s="12"/>
      <c r="N15" s="12"/>
      <c r="O15" s="12"/>
      <c r="P15" s="12"/>
      <c r="Q15" s="12"/>
      <c r="R15" s="14"/>
      <c r="S15" s="12"/>
      <c r="T15" s="12"/>
      <c r="U15" s="4"/>
    </row>
    <row r="16" spans="1:21">
      <c r="A16" s="15" t="s">
        <v>31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4"/>
    </row>
    <row r="17" spans="1:21">
      <c r="A17" s="15" t="s">
        <v>32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4"/>
    </row>
    <row r="18" spans="1:21" ht="39.6">
      <c r="A18" s="11" t="s">
        <v>33</v>
      </c>
      <c r="B18" s="12">
        <f>B20+B21+B22</f>
        <v>0</v>
      </c>
      <c r="C18" s="12">
        <f>G18+K18+P18+T18</f>
        <v>17739.804519999998</v>
      </c>
      <c r="D18" s="12">
        <f>D20+D21</f>
        <v>2190.6593499999999</v>
      </c>
      <c r="E18" s="12">
        <f>E20+E21</f>
        <v>1027.58376</v>
      </c>
      <c r="F18" s="12">
        <f>F20+F21</f>
        <v>1188.37318</v>
      </c>
      <c r="G18" s="13">
        <f>D18+E18+F18</f>
        <v>4406.6162899999999</v>
      </c>
      <c r="H18" s="12">
        <f>H20+H21</f>
        <v>1911.6876199999999</v>
      </c>
      <c r="I18" s="12">
        <f>I20+I21</f>
        <v>202.62015</v>
      </c>
      <c r="J18" s="12">
        <f>J20+J21</f>
        <v>1915.15542</v>
      </c>
      <c r="K18" s="12">
        <f t="shared" ref="K18:K27" si="1">H18+I18+J18</f>
        <v>4029.4631899999999</v>
      </c>
      <c r="L18" s="12">
        <f>L20+L21</f>
        <v>1091.88222</v>
      </c>
      <c r="M18" s="12">
        <f>M20+M21</f>
        <v>772.64629000000002</v>
      </c>
      <c r="N18" s="12">
        <f>N20+N21</f>
        <v>970.62709000000007</v>
      </c>
      <c r="O18" s="12"/>
      <c r="P18" s="12">
        <f t="shared" ref="P18:P27" si="2">L18+M18+N18</f>
        <v>2835.1556</v>
      </c>
      <c r="Q18" s="12">
        <f>Q20+Q21</f>
        <v>1443.9399999999998</v>
      </c>
      <c r="R18" s="12">
        <f>R20+R21</f>
        <v>1117.04</v>
      </c>
      <c r="S18" s="12">
        <f>S20+S21</f>
        <v>3907.5894399999997</v>
      </c>
      <c r="T18" s="12">
        <f t="shared" ref="T18:T27" si="3">Q18+R18+S18</f>
        <v>6468.5694399999993</v>
      </c>
      <c r="U18" s="40">
        <f>G18+K18+P18</f>
        <v>11271.23508</v>
      </c>
    </row>
    <row r="19" spans="1:21">
      <c r="A19" s="15" t="s">
        <v>30</v>
      </c>
      <c r="B19" s="12"/>
      <c r="C19" s="12"/>
      <c r="D19" s="17"/>
      <c r="E19" s="17"/>
      <c r="F19" s="17"/>
      <c r="G19" s="13"/>
      <c r="H19" s="16"/>
      <c r="I19" s="16"/>
      <c r="J19" s="16"/>
      <c r="K19" s="12"/>
      <c r="L19" s="16"/>
      <c r="M19" s="16"/>
      <c r="N19" s="16"/>
      <c r="O19" s="16"/>
      <c r="P19" s="12"/>
      <c r="Q19" s="16"/>
      <c r="R19" s="16"/>
      <c r="S19" s="16"/>
      <c r="T19" s="12"/>
      <c r="U19" s="40">
        <f>G19+K19+P19</f>
        <v>0</v>
      </c>
    </row>
    <row r="20" spans="1:21" ht="26.4">
      <c r="A20" s="18" t="s">
        <v>34</v>
      </c>
      <c r="B20" s="17"/>
      <c r="C20" s="12">
        <f t="shared" ref="C20:C27" si="4">G20+K20+P20+T20</f>
        <v>117.23425</v>
      </c>
      <c r="D20" s="17">
        <v>0</v>
      </c>
      <c r="E20" s="17">
        <v>12.18</v>
      </c>
      <c r="F20" s="17">
        <v>15.467370000000001</v>
      </c>
      <c r="G20" s="13">
        <f>D20+E20+F20</f>
        <v>27.647370000000002</v>
      </c>
      <c r="H20" s="17">
        <v>4.8221800000000004</v>
      </c>
      <c r="I20" s="17">
        <v>4.09171</v>
      </c>
      <c r="J20" s="17">
        <v>8.2427200000000003</v>
      </c>
      <c r="K20" s="12">
        <f t="shared" si="1"/>
        <v>17.156610000000001</v>
      </c>
      <c r="L20" s="17">
        <v>14.2441</v>
      </c>
      <c r="M20" s="17">
        <v>6.2</v>
      </c>
      <c r="N20" s="17">
        <v>3.92123</v>
      </c>
      <c r="O20" s="19"/>
      <c r="P20" s="12">
        <f>L20+M20+N20</f>
        <v>24.36533</v>
      </c>
      <c r="Q20" s="17">
        <f>9+5.1</f>
        <v>14.1</v>
      </c>
      <c r="R20" s="17">
        <v>9</v>
      </c>
      <c r="S20" s="17">
        <f>16.66494-5.2+13.5</f>
        <v>24.964940000000002</v>
      </c>
      <c r="T20" s="12">
        <f>Q20+R20+S20</f>
        <v>48.064940000000007</v>
      </c>
      <c r="U20" s="40">
        <f>G20+K20+P20</f>
        <v>69.169309999999996</v>
      </c>
    </row>
    <row r="21" spans="1:21" ht="26.4">
      <c r="A21" s="18" t="s">
        <v>35</v>
      </c>
      <c r="B21" s="17"/>
      <c r="C21" s="12">
        <f t="shared" si="4"/>
        <v>17622.57027</v>
      </c>
      <c r="D21" s="17">
        <v>2190.6593499999999</v>
      </c>
      <c r="E21" s="17">
        <v>1015.40376</v>
      </c>
      <c r="F21" s="17">
        <v>1172.90581</v>
      </c>
      <c r="G21" s="13">
        <f t="shared" ref="G21:G27" si="5">D21+E21+F21</f>
        <v>4378.9689200000003</v>
      </c>
      <c r="H21" s="17">
        <v>1906.86544</v>
      </c>
      <c r="I21" s="17">
        <v>198.52843999999999</v>
      </c>
      <c r="J21" s="17">
        <v>1906.9127000000001</v>
      </c>
      <c r="K21" s="12">
        <f t="shared" si="1"/>
        <v>4012.3065800000004</v>
      </c>
      <c r="L21" s="17">
        <v>1077.6381200000001</v>
      </c>
      <c r="M21" s="17">
        <v>766.44628999999998</v>
      </c>
      <c r="N21" s="17">
        <v>966.70586000000003</v>
      </c>
      <c r="O21" s="19"/>
      <c r="P21" s="12">
        <f t="shared" si="2"/>
        <v>2810.79027</v>
      </c>
      <c r="Q21" s="17">
        <v>1429.84</v>
      </c>
      <c r="R21" s="17">
        <f>1029.84+78.2</f>
        <v>1108.04</v>
      </c>
      <c r="S21" s="17">
        <f>1345.5245-190.9+352.2+2375.8</f>
        <v>3882.6244999999999</v>
      </c>
      <c r="T21" s="12">
        <f t="shared" si="3"/>
        <v>6420.5045</v>
      </c>
      <c r="U21" s="40">
        <f>G21+K21+P21</f>
        <v>11202.065769999999</v>
      </c>
    </row>
    <row r="22" spans="1:21" ht="39.6">
      <c r="A22" s="20" t="s">
        <v>36</v>
      </c>
      <c r="B22" s="17">
        <v>0</v>
      </c>
      <c r="C22" s="12">
        <f t="shared" si="4"/>
        <v>0</v>
      </c>
      <c r="D22" s="21">
        <v>0</v>
      </c>
      <c r="E22" s="21">
        <v>0</v>
      </c>
      <c r="F22" s="21">
        <v>0</v>
      </c>
      <c r="G22" s="13">
        <f t="shared" si="5"/>
        <v>0</v>
      </c>
      <c r="H22" s="17">
        <v>0</v>
      </c>
      <c r="I22" s="17">
        <v>0</v>
      </c>
      <c r="J22" s="17">
        <v>0</v>
      </c>
      <c r="K22" s="12">
        <f t="shared" si="1"/>
        <v>0</v>
      </c>
      <c r="L22" s="17">
        <v>0</v>
      </c>
      <c r="M22" s="17">
        <v>0</v>
      </c>
      <c r="N22" s="17">
        <v>0</v>
      </c>
      <c r="O22" s="19"/>
      <c r="P22" s="12">
        <f t="shared" si="2"/>
        <v>0</v>
      </c>
      <c r="Q22" s="17">
        <v>0</v>
      </c>
      <c r="R22" s="17">
        <v>0</v>
      </c>
      <c r="S22" s="17">
        <v>0</v>
      </c>
      <c r="T22" s="12">
        <f t="shared" si="3"/>
        <v>0</v>
      </c>
      <c r="U22" s="40">
        <f t="shared" ref="U22" si="6">L22+K22+G22</f>
        <v>0</v>
      </c>
    </row>
    <row r="23" spans="1:21" ht="26.4">
      <c r="A23" s="22" t="s">
        <v>37</v>
      </c>
      <c r="B23" s="13">
        <f>B25+B26+B27</f>
        <v>0</v>
      </c>
      <c r="C23" s="12">
        <f t="shared" si="4"/>
        <v>40117.471709999998</v>
      </c>
      <c r="D23" s="13">
        <f>D25+D26+D27</f>
        <v>2437.36562</v>
      </c>
      <c r="E23" s="13">
        <f>E25+E26+E27</f>
        <v>3239.3209100000004</v>
      </c>
      <c r="F23" s="13">
        <f>F25+F26+F27</f>
        <v>3975.6925000000001</v>
      </c>
      <c r="G23" s="13">
        <f t="shared" si="5"/>
        <v>9652.3790300000001</v>
      </c>
      <c r="H23" s="13">
        <f>H25+H26+H27</f>
        <v>2336.31583</v>
      </c>
      <c r="I23" s="13">
        <f>I25+I26+I27</f>
        <v>2091.0295900000001</v>
      </c>
      <c r="J23" s="13">
        <f>J25+J26+J27</f>
        <v>4554.3700499999995</v>
      </c>
      <c r="K23" s="12">
        <f t="shared" si="1"/>
        <v>8981.7154699999992</v>
      </c>
      <c r="L23" s="13">
        <f>L25+L26+L27</f>
        <v>1728.8344400000001</v>
      </c>
      <c r="M23" s="13">
        <f>M25+M26+M27</f>
        <v>3079.7405200000003</v>
      </c>
      <c r="N23" s="13">
        <f>N25+N26+N27</f>
        <v>4078.0335999999998</v>
      </c>
      <c r="O23" s="23"/>
      <c r="P23" s="12">
        <f t="shared" si="2"/>
        <v>8886.6085600000006</v>
      </c>
      <c r="Q23" s="13">
        <f>Q25+Q26+Q27</f>
        <v>4399.6721500000003</v>
      </c>
      <c r="R23" s="13">
        <f>R25+R26+R27</f>
        <v>4313.4461499999998</v>
      </c>
      <c r="S23" s="13">
        <f>S25+S26+S27</f>
        <v>3883.6503500000003</v>
      </c>
      <c r="T23" s="12">
        <f>Q23+R23+S23</f>
        <v>12596.76865</v>
      </c>
      <c r="U23" s="40">
        <f>G23+K23+P23</f>
        <v>27520.70306</v>
      </c>
    </row>
    <row r="24" spans="1:21">
      <c r="A24" s="15" t="s">
        <v>30</v>
      </c>
      <c r="B24" s="17"/>
      <c r="C24" s="12"/>
      <c r="D24" s="17"/>
      <c r="E24" s="17"/>
      <c r="F24" s="17"/>
      <c r="G24" s="13"/>
      <c r="H24" s="17"/>
      <c r="I24" s="17"/>
      <c r="J24" s="17"/>
      <c r="K24" s="12"/>
      <c r="L24" s="17"/>
      <c r="M24" s="24"/>
      <c r="N24" s="24"/>
      <c r="O24" s="19"/>
      <c r="P24" s="12"/>
      <c r="Q24" s="17"/>
      <c r="R24" s="17"/>
      <c r="S24" s="17"/>
      <c r="T24" s="12"/>
      <c r="U24" s="40">
        <f>G24+K24+P24</f>
        <v>0</v>
      </c>
    </row>
    <row r="25" spans="1:21" ht="26.4">
      <c r="A25" s="15" t="s">
        <v>38</v>
      </c>
      <c r="B25" s="17"/>
      <c r="C25" s="12">
        <f t="shared" si="4"/>
        <v>22468.810819999999</v>
      </c>
      <c r="D25" s="17">
        <v>438.13562000000002</v>
      </c>
      <c r="E25" s="17">
        <v>2145.8709100000001</v>
      </c>
      <c r="F25" s="17">
        <v>2812.7642700000001</v>
      </c>
      <c r="G25" s="13">
        <f t="shared" si="5"/>
        <v>5396.7708000000002</v>
      </c>
      <c r="H25" s="17">
        <v>1390.37715</v>
      </c>
      <c r="I25" s="17">
        <v>1280.6012599999999</v>
      </c>
      <c r="J25" s="17">
        <v>2428.3903599999999</v>
      </c>
      <c r="K25" s="12">
        <f>H25+I25+J25</f>
        <v>5099.3687699999991</v>
      </c>
      <c r="L25" s="17">
        <v>884.21668</v>
      </c>
      <c r="M25" s="17">
        <v>2109.6287400000001</v>
      </c>
      <c r="N25" s="17">
        <v>2833.35718</v>
      </c>
      <c r="O25" s="17">
        <v>35185.5</v>
      </c>
      <c r="P25" s="12">
        <f>L25+M25+N25</f>
        <v>5827.2026000000005</v>
      </c>
      <c r="Q25" s="17">
        <f>1797.63215</f>
        <v>1797.6321499999999</v>
      </c>
      <c r="R25" s="17">
        <f>1797.63215+485.974</f>
        <v>2283.6061500000001</v>
      </c>
      <c r="S25" s="17">
        <f>2052.28035+843.8-246.5-585.35</f>
        <v>2064.2303500000003</v>
      </c>
      <c r="T25" s="12">
        <f t="shared" si="3"/>
        <v>6145.4686500000007</v>
      </c>
      <c r="U25" s="40">
        <f>G25+K25+P25</f>
        <v>16323.34217</v>
      </c>
    </row>
    <row r="26" spans="1:21" ht="26.4">
      <c r="A26" s="15" t="s">
        <v>39</v>
      </c>
      <c r="B26" s="17"/>
      <c r="C26" s="12">
        <f t="shared" si="4"/>
        <v>17648.660889999999</v>
      </c>
      <c r="D26" s="17">
        <v>1999.23</v>
      </c>
      <c r="E26" s="17">
        <v>1093.45</v>
      </c>
      <c r="F26" s="17">
        <v>1162.92823</v>
      </c>
      <c r="G26" s="13">
        <f t="shared" si="5"/>
        <v>4255.6082299999998</v>
      </c>
      <c r="H26" s="17">
        <v>945.93867999999998</v>
      </c>
      <c r="I26" s="17">
        <v>810.42832999999996</v>
      </c>
      <c r="J26" s="17">
        <v>2125.9796900000001</v>
      </c>
      <c r="K26" s="12">
        <f t="shared" si="1"/>
        <v>3882.3467000000001</v>
      </c>
      <c r="L26" s="17">
        <v>844.61775999999998</v>
      </c>
      <c r="M26" s="17">
        <v>970.11177999999995</v>
      </c>
      <c r="N26" s="17">
        <v>1244.67642</v>
      </c>
      <c r="O26" s="17">
        <v>17230.8</v>
      </c>
      <c r="P26" s="12">
        <f t="shared" si="2"/>
        <v>3059.4059600000001</v>
      </c>
      <c r="Q26" s="17">
        <f>1429.84+1172.2</f>
        <v>2602.04</v>
      </c>
      <c r="R26" s="17">
        <f>1029.84+1000</f>
        <v>2029.84</v>
      </c>
      <c r="S26" s="17">
        <f>959.17+26.15+1033.9-199.8</f>
        <v>1819.42</v>
      </c>
      <c r="T26" s="12">
        <f t="shared" si="3"/>
        <v>6451.3</v>
      </c>
      <c r="U26" s="40">
        <f>G26+K26+P26</f>
        <v>11197.36089</v>
      </c>
    </row>
    <row r="27" spans="1:21" ht="39.6">
      <c r="A27" s="15" t="s">
        <v>40</v>
      </c>
      <c r="B27" s="17">
        <v>0</v>
      </c>
      <c r="C27" s="12">
        <f t="shared" si="4"/>
        <v>0</v>
      </c>
      <c r="D27" s="17">
        <v>0</v>
      </c>
      <c r="E27" s="17">
        <v>0</v>
      </c>
      <c r="F27" s="17">
        <v>0</v>
      </c>
      <c r="G27" s="13">
        <f t="shared" si="5"/>
        <v>0</v>
      </c>
      <c r="H27" s="17">
        <v>0</v>
      </c>
      <c r="I27" s="17">
        <v>0</v>
      </c>
      <c r="J27" s="17">
        <v>0</v>
      </c>
      <c r="K27" s="12">
        <f t="shared" si="1"/>
        <v>0</v>
      </c>
      <c r="L27" s="17">
        <v>0</v>
      </c>
      <c r="M27" s="24">
        <v>0</v>
      </c>
      <c r="N27" s="24">
        <v>0</v>
      </c>
      <c r="O27" s="19"/>
      <c r="P27" s="12">
        <f t="shared" si="2"/>
        <v>0</v>
      </c>
      <c r="Q27" s="17">
        <v>0</v>
      </c>
      <c r="R27" s="17">
        <v>0</v>
      </c>
      <c r="S27" s="17">
        <v>0</v>
      </c>
      <c r="T27" s="12">
        <f t="shared" si="3"/>
        <v>0</v>
      </c>
      <c r="U27" s="40">
        <f t="shared" ref="U27:U32" si="7">L27+K27+G27+M27</f>
        <v>0</v>
      </c>
    </row>
    <row r="28" spans="1:21" ht="26.4">
      <c r="A28" s="11" t="s">
        <v>41</v>
      </c>
      <c r="B28" s="13">
        <f>B18-B23</f>
        <v>0</v>
      </c>
      <c r="C28" s="12">
        <f>C18-C23</f>
        <v>-22377.66719</v>
      </c>
      <c r="D28" s="16">
        <f>D18-D23</f>
        <v>-246.70627000000013</v>
      </c>
      <c r="E28" s="16">
        <f t="shared" ref="E28:T28" si="8">E18-E23</f>
        <v>-2211.7371500000004</v>
      </c>
      <c r="F28" s="16">
        <f t="shared" si="8"/>
        <v>-2787.3193200000001</v>
      </c>
      <c r="G28" s="12">
        <f t="shared" si="8"/>
        <v>-5245.7627400000001</v>
      </c>
      <c r="H28" s="16">
        <f t="shared" si="8"/>
        <v>-424.62821000000008</v>
      </c>
      <c r="I28" s="16">
        <f t="shared" si="8"/>
        <v>-1888.4094400000001</v>
      </c>
      <c r="J28" s="16">
        <f t="shared" si="8"/>
        <v>-2639.2146299999995</v>
      </c>
      <c r="K28" s="12">
        <f t="shared" si="8"/>
        <v>-4952.2522799999988</v>
      </c>
      <c r="L28" s="16">
        <f t="shared" si="8"/>
        <v>-636.95222000000012</v>
      </c>
      <c r="M28" s="16">
        <f t="shared" si="8"/>
        <v>-2307.0942300000002</v>
      </c>
      <c r="N28" s="16">
        <f t="shared" si="8"/>
        <v>-3107.4065099999998</v>
      </c>
      <c r="O28" s="12">
        <f t="shared" si="8"/>
        <v>0</v>
      </c>
      <c r="P28" s="12">
        <f t="shared" si="8"/>
        <v>-6051.4529600000005</v>
      </c>
      <c r="Q28" s="16">
        <f t="shared" si="8"/>
        <v>-2955.7321500000007</v>
      </c>
      <c r="R28" s="16">
        <f t="shared" si="8"/>
        <v>-3196.4061499999998</v>
      </c>
      <c r="S28" s="16">
        <f t="shared" si="8"/>
        <v>23.939089999999396</v>
      </c>
      <c r="T28" s="12">
        <f t="shared" si="8"/>
        <v>-6128.1992100000007</v>
      </c>
      <c r="U28" s="40">
        <f t="shared" si="7"/>
        <v>-13142.061469999999</v>
      </c>
    </row>
    <row r="29" spans="1:21" ht="26.4">
      <c r="A29" s="11" t="s">
        <v>42</v>
      </c>
      <c r="B29" s="12"/>
      <c r="C29" s="12"/>
      <c r="D29" s="13">
        <f>D31+D32</f>
        <v>-246.70627000000013</v>
      </c>
      <c r="E29" s="13">
        <f t="shared" ref="E29:T29" si="9">E31+E32</f>
        <v>-2211.7371500000004</v>
      </c>
      <c r="F29" s="13">
        <f t="shared" si="9"/>
        <v>-2787.3193200000005</v>
      </c>
      <c r="G29" s="13">
        <f t="shared" si="9"/>
        <v>-5245.7627400000001</v>
      </c>
      <c r="H29" s="13">
        <f t="shared" si="9"/>
        <v>-424.62821000000008</v>
      </c>
      <c r="I29" s="13">
        <f t="shared" si="9"/>
        <v>-1888.4094399999999</v>
      </c>
      <c r="J29" s="13">
        <f t="shared" si="9"/>
        <v>-2639.2146299999995</v>
      </c>
      <c r="K29" s="13">
        <f t="shared" si="9"/>
        <v>-4952.2522799999988</v>
      </c>
      <c r="L29" s="13">
        <f t="shared" si="9"/>
        <v>-636.9522199999999</v>
      </c>
      <c r="M29" s="13">
        <f t="shared" si="9"/>
        <v>-2307.0942300000002</v>
      </c>
      <c r="N29" s="13">
        <f t="shared" si="9"/>
        <v>-3107.4065099999998</v>
      </c>
      <c r="O29" s="13">
        <f t="shared" si="9"/>
        <v>-52416.3</v>
      </c>
      <c r="P29" s="13">
        <f t="shared" si="9"/>
        <v>-6051.4529600000005</v>
      </c>
      <c r="Q29" s="13">
        <f t="shared" si="9"/>
        <v>-2955.7321499999998</v>
      </c>
      <c r="R29" s="13">
        <f t="shared" si="9"/>
        <v>-3196.4061499999998</v>
      </c>
      <c r="S29" s="13">
        <f t="shared" si="9"/>
        <v>23.939089999999624</v>
      </c>
      <c r="T29" s="13">
        <f t="shared" si="9"/>
        <v>-6128.1992100000007</v>
      </c>
      <c r="U29" s="40">
        <f t="shared" si="7"/>
        <v>-13142.061469999999</v>
      </c>
    </row>
    <row r="30" spans="1:21">
      <c r="A30" s="15" t="s">
        <v>30</v>
      </c>
      <c r="B30" s="12"/>
      <c r="C30" s="12"/>
      <c r="D30" s="13"/>
      <c r="E30" s="14"/>
      <c r="F30" s="12"/>
      <c r="G30" s="13"/>
      <c r="H30" s="14"/>
      <c r="I30" s="12"/>
      <c r="J30" s="12"/>
      <c r="K30" s="12"/>
      <c r="L30" s="12"/>
      <c r="M30" s="12"/>
      <c r="N30" s="12"/>
      <c r="O30" s="12"/>
      <c r="P30" s="12"/>
      <c r="Q30" s="12"/>
      <c r="R30" s="14"/>
      <c r="S30" s="12"/>
      <c r="T30" s="12"/>
      <c r="U30" s="40">
        <f t="shared" si="7"/>
        <v>0</v>
      </c>
    </row>
    <row r="31" spans="1:21">
      <c r="A31" s="15" t="s">
        <v>31</v>
      </c>
      <c r="B31" s="12"/>
      <c r="C31" s="12"/>
      <c r="D31" s="13">
        <f>D16+D20-D25</f>
        <v>-438.13562000000002</v>
      </c>
      <c r="E31" s="13">
        <f t="shared" ref="E31:T32" si="10">E16+E20-E25</f>
        <v>-2133.6909100000003</v>
      </c>
      <c r="F31" s="13">
        <f t="shared" si="10"/>
        <v>-2797.2969000000003</v>
      </c>
      <c r="G31" s="13">
        <f t="shared" si="10"/>
        <v>-5369.1234300000006</v>
      </c>
      <c r="H31" s="13">
        <f t="shared" si="10"/>
        <v>-1385.5549700000001</v>
      </c>
      <c r="I31" s="13">
        <f t="shared" si="10"/>
        <v>-1276.50955</v>
      </c>
      <c r="J31" s="13">
        <f t="shared" si="10"/>
        <v>-2420.1476399999997</v>
      </c>
      <c r="K31" s="13">
        <f t="shared" si="10"/>
        <v>-5082.2121599999991</v>
      </c>
      <c r="L31" s="13">
        <f t="shared" si="10"/>
        <v>-869.97257999999999</v>
      </c>
      <c r="M31" s="13">
        <f t="shared" si="10"/>
        <v>-2103.4287400000003</v>
      </c>
      <c r="N31" s="13">
        <f t="shared" si="10"/>
        <v>-2829.43595</v>
      </c>
      <c r="O31" s="13">
        <f t="shared" si="10"/>
        <v>-35185.5</v>
      </c>
      <c r="P31" s="13">
        <f t="shared" si="10"/>
        <v>-5802.8372700000009</v>
      </c>
      <c r="Q31" s="13">
        <f t="shared" si="10"/>
        <v>-1783.53215</v>
      </c>
      <c r="R31" s="13">
        <f t="shared" si="10"/>
        <v>-2274.6061500000001</v>
      </c>
      <c r="S31" s="13">
        <f t="shared" si="10"/>
        <v>-2039.2654100000002</v>
      </c>
      <c r="T31" s="13">
        <f t="shared" si="10"/>
        <v>-6097.4037100000005</v>
      </c>
      <c r="U31" s="40">
        <f t="shared" si="7"/>
        <v>-13424.73691</v>
      </c>
    </row>
    <row r="32" spans="1:21">
      <c r="A32" s="15" t="s">
        <v>32</v>
      </c>
      <c r="B32" s="12"/>
      <c r="C32" s="12">
        <f>C21-C26</f>
        <v>-26.090619999999035</v>
      </c>
      <c r="D32" s="17">
        <f>D17+D21-D26</f>
        <v>191.42934999999989</v>
      </c>
      <c r="E32" s="17">
        <f t="shared" si="10"/>
        <v>-78.046240000000012</v>
      </c>
      <c r="F32" s="17">
        <f t="shared" si="10"/>
        <v>9.977579999999989</v>
      </c>
      <c r="G32" s="17">
        <f t="shared" si="10"/>
        <v>123.36069000000043</v>
      </c>
      <c r="H32" s="17">
        <f t="shared" si="10"/>
        <v>960.92676000000006</v>
      </c>
      <c r="I32" s="17">
        <f t="shared" si="10"/>
        <v>-611.89988999999991</v>
      </c>
      <c r="J32" s="17">
        <f t="shared" si="10"/>
        <v>-219.06699000000003</v>
      </c>
      <c r="K32" s="17">
        <f t="shared" si="10"/>
        <v>129.95988000000034</v>
      </c>
      <c r="L32" s="17">
        <f t="shared" si="10"/>
        <v>233.0203600000001</v>
      </c>
      <c r="M32" s="17">
        <f t="shared" si="10"/>
        <v>-203.66548999999998</v>
      </c>
      <c r="N32" s="17">
        <f t="shared" si="10"/>
        <v>-277.97055999999998</v>
      </c>
      <c r="O32" s="17">
        <f t="shared" si="10"/>
        <v>-17230.8</v>
      </c>
      <c r="P32" s="17">
        <f t="shared" si="10"/>
        <v>-248.61569000000009</v>
      </c>
      <c r="Q32" s="17">
        <f t="shared" si="10"/>
        <v>-1172.2</v>
      </c>
      <c r="R32" s="17">
        <f t="shared" si="10"/>
        <v>-921.8</v>
      </c>
      <c r="S32" s="17">
        <f t="shared" si="10"/>
        <v>2063.2044999999998</v>
      </c>
      <c r="T32" s="17">
        <f t="shared" si="10"/>
        <v>-30.795500000000175</v>
      </c>
      <c r="U32" s="40">
        <f t="shared" si="7"/>
        <v>282.67544000000089</v>
      </c>
    </row>
    <row r="33" spans="1:19">
      <c r="B33" s="25">
        <f>B18-C18</f>
        <v>-17739.804519999998</v>
      </c>
      <c r="D33" s="25"/>
    </row>
    <row r="34" spans="1:19">
      <c r="A34" s="1" t="s">
        <v>43</v>
      </c>
      <c r="D34" s="25">
        <f>D21-D26</f>
        <v>191.42934999999989</v>
      </c>
      <c r="E34" s="25">
        <f>E21-E26</f>
        <v>-78.046240000000012</v>
      </c>
      <c r="F34" s="25">
        <f>F21-F26</f>
        <v>9.977579999999989</v>
      </c>
      <c r="H34" s="25">
        <f>H21-H26</f>
        <v>960.92676000000006</v>
      </c>
      <c r="I34" s="25">
        <f>I21-I26</f>
        <v>-611.89988999999991</v>
      </c>
      <c r="J34" s="25">
        <f>J21-J26</f>
        <v>-219.06699000000003</v>
      </c>
      <c r="L34" s="25">
        <f>L21-L26</f>
        <v>233.0203600000001</v>
      </c>
      <c r="M34" s="25">
        <f>M21-M26</f>
        <v>-203.66548999999998</v>
      </c>
      <c r="N34" s="25">
        <f>N21-N26</f>
        <v>-277.97055999999998</v>
      </c>
      <c r="Q34" s="25">
        <f>Q21-Q26</f>
        <v>-1172.2</v>
      </c>
      <c r="R34" s="25">
        <f>R21-R26</f>
        <v>-921.8</v>
      </c>
      <c r="S34" s="25">
        <f>S21-S26</f>
        <v>2063.2044999999998</v>
      </c>
    </row>
    <row r="35" spans="1:19">
      <c r="A35" s="1" t="s">
        <v>44</v>
      </c>
      <c r="G35" s="1" t="s">
        <v>45</v>
      </c>
      <c r="K35" s="1" t="s">
        <v>46</v>
      </c>
    </row>
    <row r="37" spans="1:19">
      <c r="A37" s="1" t="s">
        <v>47</v>
      </c>
      <c r="C37" s="1" t="s">
        <v>48</v>
      </c>
      <c r="G37" s="1" t="s">
        <v>45</v>
      </c>
      <c r="K37" s="1" t="s">
        <v>49</v>
      </c>
    </row>
    <row r="38" spans="1:19">
      <c r="C38" s="1" t="s">
        <v>50</v>
      </c>
    </row>
  </sheetData>
  <mergeCells count="17">
    <mergeCell ref="A8:T8"/>
    <mergeCell ref="A10:A12"/>
    <mergeCell ref="B10:B12"/>
    <mergeCell ref="C10:C12"/>
    <mergeCell ref="D10:F11"/>
    <mergeCell ref="G10:G12"/>
    <mergeCell ref="K10:K12"/>
    <mergeCell ref="L10:N11"/>
    <mergeCell ref="P10:P12"/>
    <mergeCell ref="Q10:S11"/>
    <mergeCell ref="T10:T12"/>
    <mergeCell ref="H10:J11"/>
    <mergeCell ref="P1:T1"/>
    <mergeCell ref="P2:T2"/>
    <mergeCell ref="A4:T4"/>
    <mergeCell ref="A5:T5"/>
    <mergeCell ref="A7:T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8"/>
  <sheetViews>
    <sheetView topLeftCell="A7" zoomScale="90" zoomScaleNormal="90" workbookViewId="0">
      <selection activeCell="U23" sqref="U23"/>
    </sheetView>
  </sheetViews>
  <sheetFormatPr defaultColWidth="9.109375" defaultRowHeight="13.2"/>
  <cols>
    <col min="1" max="1" width="26.88671875" style="1" customWidth="1"/>
    <col min="2" max="2" width="10.44140625" style="1" customWidth="1"/>
    <col min="3" max="3" width="10" style="1" customWidth="1"/>
    <col min="4" max="6" width="9.109375" style="1" customWidth="1"/>
    <col min="7" max="7" width="9.88671875" style="1" customWidth="1"/>
    <col min="8" max="8" width="11" style="1" customWidth="1"/>
    <col min="9" max="9" width="10.88671875" style="1" customWidth="1"/>
    <col min="10" max="10" width="10.77734375" style="1" customWidth="1"/>
    <col min="11" max="11" width="10" style="1" customWidth="1"/>
    <col min="12" max="12" width="10.77734375" style="1" customWidth="1"/>
    <col min="13" max="13" width="11" style="1" customWidth="1"/>
    <col min="14" max="14" width="10.33203125" style="1" customWidth="1"/>
    <col min="15" max="15" width="0" style="1" hidden="1" customWidth="1"/>
    <col min="16" max="16" width="10.5546875" style="1" customWidth="1"/>
    <col min="17" max="17" width="10.109375" style="1" customWidth="1"/>
    <col min="18" max="18" width="11.109375" style="1" customWidth="1"/>
    <col min="19" max="19" width="10" style="1" customWidth="1"/>
    <col min="20" max="20" width="9.44140625" style="1" customWidth="1"/>
    <col min="21" max="21" width="11.6640625" style="1" customWidth="1"/>
    <col min="22" max="256" width="9.109375" style="1"/>
    <col min="257" max="257" width="26.88671875" style="1" customWidth="1"/>
    <col min="258" max="258" width="10.44140625" style="1" customWidth="1"/>
    <col min="259" max="259" width="8.88671875" style="1" customWidth="1"/>
    <col min="260" max="262" width="9.109375" style="1" customWidth="1"/>
    <col min="263" max="263" width="8.44140625" style="1" customWidth="1"/>
    <col min="264" max="266" width="9.109375" style="1" customWidth="1"/>
    <col min="267" max="267" width="8.44140625" style="1" customWidth="1"/>
    <col min="268" max="270" width="9.109375" style="1" customWidth="1"/>
    <col min="271" max="271" width="0" style="1" hidden="1" customWidth="1"/>
    <col min="272" max="272" width="8.44140625" style="1" customWidth="1"/>
    <col min="273" max="275" width="9.109375" style="1" customWidth="1"/>
    <col min="276" max="276" width="8.5546875" style="1" customWidth="1"/>
    <col min="277" max="277" width="11.6640625" style="1" customWidth="1"/>
    <col min="278" max="512" width="9.109375" style="1"/>
    <col min="513" max="513" width="26.88671875" style="1" customWidth="1"/>
    <col min="514" max="514" width="10.44140625" style="1" customWidth="1"/>
    <col min="515" max="515" width="8.88671875" style="1" customWidth="1"/>
    <col min="516" max="518" width="9.109375" style="1" customWidth="1"/>
    <col min="519" max="519" width="8.44140625" style="1" customWidth="1"/>
    <col min="520" max="522" width="9.109375" style="1" customWidth="1"/>
    <col min="523" max="523" width="8.44140625" style="1" customWidth="1"/>
    <col min="524" max="526" width="9.109375" style="1" customWidth="1"/>
    <col min="527" max="527" width="0" style="1" hidden="1" customWidth="1"/>
    <col min="528" max="528" width="8.44140625" style="1" customWidth="1"/>
    <col min="529" max="531" width="9.109375" style="1" customWidth="1"/>
    <col min="532" max="532" width="8.5546875" style="1" customWidth="1"/>
    <col min="533" max="533" width="11.6640625" style="1" customWidth="1"/>
    <col min="534" max="768" width="9.109375" style="1"/>
    <col min="769" max="769" width="26.88671875" style="1" customWidth="1"/>
    <col min="770" max="770" width="10.44140625" style="1" customWidth="1"/>
    <col min="771" max="771" width="8.88671875" style="1" customWidth="1"/>
    <col min="772" max="774" width="9.109375" style="1" customWidth="1"/>
    <col min="775" max="775" width="8.44140625" style="1" customWidth="1"/>
    <col min="776" max="778" width="9.109375" style="1" customWidth="1"/>
    <col min="779" max="779" width="8.44140625" style="1" customWidth="1"/>
    <col min="780" max="782" width="9.109375" style="1" customWidth="1"/>
    <col min="783" max="783" width="0" style="1" hidden="1" customWidth="1"/>
    <col min="784" max="784" width="8.44140625" style="1" customWidth="1"/>
    <col min="785" max="787" width="9.109375" style="1" customWidth="1"/>
    <col min="788" max="788" width="8.5546875" style="1" customWidth="1"/>
    <col min="789" max="789" width="11.6640625" style="1" customWidth="1"/>
    <col min="790" max="1024" width="9.109375" style="1"/>
    <col min="1025" max="1025" width="26.88671875" style="1" customWidth="1"/>
    <col min="1026" max="1026" width="10.44140625" style="1" customWidth="1"/>
    <col min="1027" max="1027" width="8.88671875" style="1" customWidth="1"/>
    <col min="1028" max="1030" width="9.109375" style="1" customWidth="1"/>
    <col min="1031" max="1031" width="8.44140625" style="1" customWidth="1"/>
    <col min="1032" max="1034" width="9.109375" style="1" customWidth="1"/>
    <col min="1035" max="1035" width="8.44140625" style="1" customWidth="1"/>
    <col min="1036" max="1038" width="9.109375" style="1" customWidth="1"/>
    <col min="1039" max="1039" width="0" style="1" hidden="1" customWidth="1"/>
    <col min="1040" max="1040" width="8.44140625" style="1" customWidth="1"/>
    <col min="1041" max="1043" width="9.109375" style="1" customWidth="1"/>
    <col min="1044" max="1044" width="8.5546875" style="1" customWidth="1"/>
    <col min="1045" max="1045" width="11.6640625" style="1" customWidth="1"/>
    <col min="1046" max="1280" width="9.109375" style="1"/>
    <col min="1281" max="1281" width="26.88671875" style="1" customWidth="1"/>
    <col min="1282" max="1282" width="10.44140625" style="1" customWidth="1"/>
    <col min="1283" max="1283" width="8.88671875" style="1" customWidth="1"/>
    <col min="1284" max="1286" width="9.109375" style="1" customWidth="1"/>
    <col min="1287" max="1287" width="8.44140625" style="1" customWidth="1"/>
    <col min="1288" max="1290" width="9.109375" style="1" customWidth="1"/>
    <col min="1291" max="1291" width="8.44140625" style="1" customWidth="1"/>
    <col min="1292" max="1294" width="9.109375" style="1" customWidth="1"/>
    <col min="1295" max="1295" width="0" style="1" hidden="1" customWidth="1"/>
    <col min="1296" max="1296" width="8.44140625" style="1" customWidth="1"/>
    <col min="1297" max="1299" width="9.109375" style="1" customWidth="1"/>
    <col min="1300" max="1300" width="8.5546875" style="1" customWidth="1"/>
    <col min="1301" max="1301" width="11.6640625" style="1" customWidth="1"/>
    <col min="1302" max="1536" width="9.109375" style="1"/>
    <col min="1537" max="1537" width="26.88671875" style="1" customWidth="1"/>
    <col min="1538" max="1538" width="10.44140625" style="1" customWidth="1"/>
    <col min="1539" max="1539" width="8.88671875" style="1" customWidth="1"/>
    <col min="1540" max="1542" width="9.109375" style="1" customWidth="1"/>
    <col min="1543" max="1543" width="8.44140625" style="1" customWidth="1"/>
    <col min="1544" max="1546" width="9.109375" style="1" customWidth="1"/>
    <col min="1547" max="1547" width="8.44140625" style="1" customWidth="1"/>
    <col min="1548" max="1550" width="9.109375" style="1" customWidth="1"/>
    <col min="1551" max="1551" width="0" style="1" hidden="1" customWidth="1"/>
    <col min="1552" max="1552" width="8.44140625" style="1" customWidth="1"/>
    <col min="1553" max="1555" width="9.109375" style="1" customWidth="1"/>
    <col min="1556" max="1556" width="8.5546875" style="1" customWidth="1"/>
    <col min="1557" max="1557" width="11.6640625" style="1" customWidth="1"/>
    <col min="1558" max="1792" width="9.109375" style="1"/>
    <col min="1793" max="1793" width="26.88671875" style="1" customWidth="1"/>
    <col min="1794" max="1794" width="10.44140625" style="1" customWidth="1"/>
    <col min="1795" max="1795" width="8.88671875" style="1" customWidth="1"/>
    <col min="1796" max="1798" width="9.109375" style="1" customWidth="1"/>
    <col min="1799" max="1799" width="8.44140625" style="1" customWidth="1"/>
    <col min="1800" max="1802" width="9.109375" style="1" customWidth="1"/>
    <col min="1803" max="1803" width="8.44140625" style="1" customWidth="1"/>
    <col min="1804" max="1806" width="9.109375" style="1" customWidth="1"/>
    <col min="1807" max="1807" width="0" style="1" hidden="1" customWidth="1"/>
    <col min="1808" max="1808" width="8.44140625" style="1" customWidth="1"/>
    <col min="1809" max="1811" width="9.109375" style="1" customWidth="1"/>
    <col min="1812" max="1812" width="8.5546875" style="1" customWidth="1"/>
    <col min="1813" max="1813" width="11.6640625" style="1" customWidth="1"/>
    <col min="1814" max="2048" width="9.109375" style="1"/>
    <col min="2049" max="2049" width="26.88671875" style="1" customWidth="1"/>
    <col min="2050" max="2050" width="10.44140625" style="1" customWidth="1"/>
    <col min="2051" max="2051" width="8.88671875" style="1" customWidth="1"/>
    <col min="2052" max="2054" width="9.109375" style="1" customWidth="1"/>
    <col min="2055" max="2055" width="8.44140625" style="1" customWidth="1"/>
    <col min="2056" max="2058" width="9.109375" style="1" customWidth="1"/>
    <col min="2059" max="2059" width="8.44140625" style="1" customWidth="1"/>
    <col min="2060" max="2062" width="9.109375" style="1" customWidth="1"/>
    <col min="2063" max="2063" width="0" style="1" hidden="1" customWidth="1"/>
    <col min="2064" max="2064" width="8.44140625" style="1" customWidth="1"/>
    <col min="2065" max="2067" width="9.109375" style="1" customWidth="1"/>
    <col min="2068" max="2068" width="8.5546875" style="1" customWidth="1"/>
    <col min="2069" max="2069" width="11.6640625" style="1" customWidth="1"/>
    <col min="2070" max="2304" width="9.109375" style="1"/>
    <col min="2305" max="2305" width="26.88671875" style="1" customWidth="1"/>
    <col min="2306" max="2306" width="10.44140625" style="1" customWidth="1"/>
    <col min="2307" max="2307" width="8.88671875" style="1" customWidth="1"/>
    <col min="2308" max="2310" width="9.109375" style="1" customWidth="1"/>
    <col min="2311" max="2311" width="8.44140625" style="1" customWidth="1"/>
    <col min="2312" max="2314" width="9.109375" style="1" customWidth="1"/>
    <col min="2315" max="2315" width="8.44140625" style="1" customWidth="1"/>
    <col min="2316" max="2318" width="9.109375" style="1" customWidth="1"/>
    <col min="2319" max="2319" width="0" style="1" hidden="1" customWidth="1"/>
    <col min="2320" max="2320" width="8.44140625" style="1" customWidth="1"/>
    <col min="2321" max="2323" width="9.109375" style="1" customWidth="1"/>
    <col min="2324" max="2324" width="8.5546875" style="1" customWidth="1"/>
    <col min="2325" max="2325" width="11.6640625" style="1" customWidth="1"/>
    <col min="2326" max="2560" width="9.109375" style="1"/>
    <col min="2561" max="2561" width="26.88671875" style="1" customWidth="1"/>
    <col min="2562" max="2562" width="10.44140625" style="1" customWidth="1"/>
    <col min="2563" max="2563" width="8.88671875" style="1" customWidth="1"/>
    <col min="2564" max="2566" width="9.109375" style="1" customWidth="1"/>
    <col min="2567" max="2567" width="8.44140625" style="1" customWidth="1"/>
    <col min="2568" max="2570" width="9.109375" style="1" customWidth="1"/>
    <col min="2571" max="2571" width="8.44140625" style="1" customWidth="1"/>
    <col min="2572" max="2574" width="9.109375" style="1" customWidth="1"/>
    <col min="2575" max="2575" width="0" style="1" hidden="1" customWidth="1"/>
    <col min="2576" max="2576" width="8.44140625" style="1" customWidth="1"/>
    <col min="2577" max="2579" width="9.109375" style="1" customWidth="1"/>
    <col min="2580" max="2580" width="8.5546875" style="1" customWidth="1"/>
    <col min="2581" max="2581" width="11.6640625" style="1" customWidth="1"/>
    <col min="2582" max="2816" width="9.109375" style="1"/>
    <col min="2817" max="2817" width="26.88671875" style="1" customWidth="1"/>
    <col min="2818" max="2818" width="10.44140625" style="1" customWidth="1"/>
    <col min="2819" max="2819" width="8.88671875" style="1" customWidth="1"/>
    <col min="2820" max="2822" width="9.109375" style="1" customWidth="1"/>
    <col min="2823" max="2823" width="8.44140625" style="1" customWidth="1"/>
    <col min="2824" max="2826" width="9.109375" style="1" customWidth="1"/>
    <col min="2827" max="2827" width="8.44140625" style="1" customWidth="1"/>
    <col min="2828" max="2830" width="9.109375" style="1" customWidth="1"/>
    <col min="2831" max="2831" width="0" style="1" hidden="1" customWidth="1"/>
    <col min="2832" max="2832" width="8.44140625" style="1" customWidth="1"/>
    <col min="2833" max="2835" width="9.109375" style="1" customWidth="1"/>
    <col min="2836" max="2836" width="8.5546875" style="1" customWidth="1"/>
    <col min="2837" max="2837" width="11.6640625" style="1" customWidth="1"/>
    <col min="2838" max="3072" width="9.109375" style="1"/>
    <col min="3073" max="3073" width="26.88671875" style="1" customWidth="1"/>
    <col min="3074" max="3074" width="10.44140625" style="1" customWidth="1"/>
    <col min="3075" max="3075" width="8.88671875" style="1" customWidth="1"/>
    <col min="3076" max="3078" width="9.109375" style="1" customWidth="1"/>
    <col min="3079" max="3079" width="8.44140625" style="1" customWidth="1"/>
    <col min="3080" max="3082" width="9.109375" style="1" customWidth="1"/>
    <col min="3083" max="3083" width="8.44140625" style="1" customWidth="1"/>
    <col min="3084" max="3086" width="9.109375" style="1" customWidth="1"/>
    <col min="3087" max="3087" width="0" style="1" hidden="1" customWidth="1"/>
    <col min="3088" max="3088" width="8.44140625" style="1" customWidth="1"/>
    <col min="3089" max="3091" width="9.109375" style="1" customWidth="1"/>
    <col min="3092" max="3092" width="8.5546875" style="1" customWidth="1"/>
    <col min="3093" max="3093" width="11.6640625" style="1" customWidth="1"/>
    <col min="3094" max="3328" width="9.109375" style="1"/>
    <col min="3329" max="3329" width="26.88671875" style="1" customWidth="1"/>
    <col min="3330" max="3330" width="10.44140625" style="1" customWidth="1"/>
    <col min="3331" max="3331" width="8.88671875" style="1" customWidth="1"/>
    <col min="3332" max="3334" width="9.109375" style="1" customWidth="1"/>
    <col min="3335" max="3335" width="8.44140625" style="1" customWidth="1"/>
    <col min="3336" max="3338" width="9.109375" style="1" customWidth="1"/>
    <col min="3339" max="3339" width="8.44140625" style="1" customWidth="1"/>
    <col min="3340" max="3342" width="9.109375" style="1" customWidth="1"/>
    <col min="3343" max="3343" width="0" style="1" hidden="1" customWidth="1"/>
    <col min="3344" max="3344" width="8.44140625" style="1" customWidth="1"/>
    <col min="3345" max="3347" width="9.109375" style="1" customWidth="1"/>
    <col min="3348" max="3348" width="8.5546875" style="1" customWidth="1"/>
    <col min="3349" max="3349" width="11.6640625" style="1" customWidth="1"/>
    <col min="3350" max="3584" width="9.109375" style="1"/>
    <col min="3585" max="3585" width="26.88671875" style="1" customWidth="1"/>
    <col min="3586" max="3586" width="10.44140625" style="1" customWidth="1"/>
    <col min="3587" max="3587" width="8.88671875" style="1" customWidth="1"/>
    <col min="3588" max="3590" width="9.109375" style="1" customWidth="1"/>
    <col min="3591" max="3591" width="8.44140625" style="1" customWidth="1"/>
    <col min="3592" max="3594" width="9.109375" style="1" customWidth="1"/>
    <col min="3595" max="3595" width="8.44140625" style="1" customWidth="1"/>
    <col min="3596" max="3598" width="9.109375" style="1" customWidth="1"/>
    <col min="3599" max="3599" width="0" style="1" hidden="1" customWidth="1"/>
    <col min="3600" max="3600" width="8.44140625" style="1" customWidth="1"/>
    <col min="3601" max="3603" width="9.109375" style="1" customWidth="1"/>
    <col min="3604" max="3604" width="8.5546875" style="1" customWidth="1"/>
    <col min="3605" max="3605" width="11.6640625" style="1" customWidth="1"/>
    <col min="3606" max="3840" width="9.109375" style="1"/>
    <col min="3841" max="3841" width="26.88671875" style="1" customWidth="1"/>
    <col min="3842" max="3842" width="10.44140625" style="1" customWidth="1"/>
    <col min="3843" max="3843" width="8.88671875" style="1" customWidth="1"/>
    <col min="3844" max="3846" width="9.109375" style="1" customWidth="1"/>
    <col min="3847" max="3847" width="8.44140625" style="1" customWidth="1"/>
    <col min="3848" max="3850" width="9.109375" style="1" customWidth="1"/>
    <col min="3851" max="3851" width="8.44140625" style="1" customWidth="1"/>
    <col min="3852" max="3854" width="9.109375" style="1" customWidth="1"/>
    <col min="3855" max="3855" width="0" style="1" hidden="1" customWidth="1"/>
    <col min="3856" max="3856" width="8.44140625" style="1" customWidth="1"/>
    <col min="3857" max="3859" width="9.109375" style="1" customWidth="1"/>
    <col min="3860" max="3860" width="8.5546875" style="1" customWidth="1"/>
    <col min="3861" max="3861" width="11.6640625" style="1" customWidth="1"/>
    <col min="3862" max="4096" width="9.109375" style="1"/>
    <col min="4097" max="4097" width="26.88671875" style="1" customWidth="1"/>
    <col min="4098" max="4098" width="10.44140625" style="1" customWidth="1"/>
    <col min="4099" max="4099" width="8.88671875" style="1" customWidth="1"/>
    <col min="4100" max="4102" width="9.109375" style="1" customWidth="1"/>
    <col min="4103" max="4103" width="8.44140625" style="1" customWidth="1"/>
    <col min="4104" max="4106" width="9.109375" style="1" customWidth="1"/>
    <col min="4107" max="4107" width="8.44140625" style="1" customWidth="1"/>
    <col min="4108" max="4110" width="9.109375" style="1" customWidth="1"/>
    <col min="4111" max="4111" width="0" style="1" hidden="1" customWidth="1"/>
    <col min="4112" max="4112" width="8.44140625" style="1" customWidth="1"/>
    <col min="4113" max="4115" width="9.109375" style="1" customWidth="1"/>
    <col min="4116" max="4116" width="8.5546875" style="1" customWidth="1"/>
    <col min="4117" max="4117" width="11.6640625" style="1" customWidth="1"/>
    <col min="4118" max="4352" width="9.109375" style="1"/>
    <col min="4353" max="4353" width="26.88671875" style="1" customWidth="1"/>
    <col min="4354" max="4354" width="10.44140625" style="1" customWidth="1"/>
    <col min="4355" max="4355" width="8.88671875" style="1" customWidth="1"/>
    <col min="4356" max="4358" width="9.109375" style="1" customWidth="1"/>
    <col min="4359" max="4359" width="8.44140625" style="1" customWidth="1"/>
    <col min="4360" max="4362" width="9.109375" style="1" customWidth="1"/>
    <col min="4363" max="4363" width="8.44140625" style="1" customWidth="1"/>
    <col min="4364" max="4366" width="9.109375" style="1" customWidth="1"/>
    <col min="4367" max="4367" width="0" style="1" hidden="1" customWidth="1"/>
    <col min="4368" max="4368" width="8.44140625" style="1" customWidth="1"/>
    <col min="4369" max="4371" width="9.109375" style="1" customWidth="1"/>
    <col min="4372" max="4372" width="8.5546875" style="1" customWidth="1"/>
    <col min="4373" max="4373" width="11.6640625" style="1" customWidth="1"/>
    <col min="4374" max="4608" width="9.109375" style="1"/>
    <col min="4609" max="4609" width="26.88671875" style="1" customWidth="1"/>
    <col min="4610" max="4610" width="10.44140625" style="1" customWidth="1"/>
    <col min="4611" max="4611" width="8.88671875" style="1" customWidth="1"/>
    <col min="4612" max="4614" width="9.109375" style="1" customWidth="1"/>
    <col min="4615" max="4615" width="8.44140625" style="1" customWidth="1"/>
    <col min="4616" max="4618" width="9.109375" style="1" customWidth="1"/>
    <col min="4619" max="4619" width="8.44140625" style="1" customWidth="1"/>
    <col min="4620" max="4622" width="9.109375" style="1" customWidth="1"/>
    <col min="4623" max="4623" width="0" style="1" hidden="1" customWidth="1"/>
    <col min="4624" max="4624" width="8.44140625" style="1" customWidth="1"/>
    <col min="4625" max="4627" width="9.109375" style="1" customWidth="1"/>
    <col min="4628" max="4628" width="8.5546875" style="1" customWidth="1"/>
    <col min="4629" max="4629" width="11.6640625" style="1" customWidth="1"/>
    <col min="4630" max="4864" width="9.109375" style="1"/>
    <col min="4865" max="4865" width="26.88671875" style="1" customWidth="1"/>
    <col min="4866" max="4866" width="10.44140625" style="1" customWidth="1"/>
    <col min="4867" max="4867" width="8.88671875" style="1" customWidth="1"/>
    <col min="4868" max="4870" width="9.109375" style="1" customWidth="1"/>
    <col min="4871" max="4871" width="8.44140625" style="1" customWidth="1"/>
    <col min="4872" max="4874" width="9.109375" style="1" customWidth="1"/>
    <col min="4875" max="4875" width="8.44140625" style="1" customWidth="1"/>
    <col min="4876" max="4878" width="9.109375" style="1" customWidth="1"/>
    <col min="4879" max="4879" width="0" style="1" hidden="1" customWidth="1"/>
    <col min="4880" max="4880" width="8.44140625" style="1" customWidth="1"/>
    <col min="4881" max="4883" width="9.109375" style="1" customWidth="1"/>
    <col min="4884" max="4884" width="8.5546875" style="1" customWidth="1"/>
    <col min="4885" max="4885" width="11.6640625" style="1" customWidth="1"/>
    <col min="4886" max="5120" width="9.109375" style="1"/>
    <col min="5121" max="5121" width="26.88671875" style="1" customWidth="1"/>
    <col min="5122" max="5122" width="10.44140625" style="1" customWidth="1"/>
    <col min="5123" max="5123" width="8.88671875" style="1" customWidth="1"/>
    <col min="5124" max="5126" width="9.109375" style="1" customWidth="1"/>
    <col min="5127" max="5127" width="8.44140625" style="1" customWidth="1"/>
    <col min="5128" max="5130" width="9.109375" style="1" customWidth="1"/>
    <col min="5131" max="5131" width="8.44140625" style="1" customWidth="1"/>
    <col min="5132" max="5134" width="9.109375" style="1" customWidth="1"/>
    <col min="5135" max="5135" width="0" style="1" hidden="1" customWidth="1"/>
    <col min="5136" max="5136" width="8.44140625" style="1" customWidth="1"/>
    <col min="5137" max="5139" width="9.109375" style="1" customWidth="1"/>
    <col min="5140" max="5140" width="8.5546875" style="1" customWidth="1"/>
    <col min="5141" max="5141" width="11.6640625" style="1" customWidth="1"/>
    <col min="5142" max="5376" width="9.109375" style="1"/>
    <col min="5377" max="5377" width="26.88671875" style="1" customWidth="1"/>
    <col min="5378" max="5378" width="10.44140625" style="1" customWidth="1"/>
    <col min="5379" max="5379" width="8.88671875" style="1" customWidth="1"/>
    <col min="5380" max="5382" width="9.109375" style="1" customWidth="1"/>
    <col min="5383" max="5383" width="8.44140625" style="1" customWidth="1"/>
    <col min="5384" max="5386" width="9.109375" style="1" customWidth="1"/>
    <col min="5387" max="5387" width="8.44140625" style="1" customWidth="1"/>
    <col min="5388" max="5390" width="9.109375" style="1" customWidth="1"/>
    <col min="5391" max="5391" width="0" style="1" hidden="1" customWidth="1"/>
    <col min="5392" max="5392" width="8.44140625" style="1" customWidth="1"/>
    <col min="5393" max="5395" width="9.109375" style="1" customWidth="1"/>
    <col min="5396" max="5396" width="8.5546875" style="1" customWidth="1"/>
    <col min="5397" max="5397" width="11.6640625" style="1" customWidth="1"/>
    <col min="5398" max="5632" width="9.109375" style="1"/>
    <col min="5633" max="5633" width="26.88671875" style="1" customWidth="1"/>
    <col min="5634" max="5634" width="10.44140625" style="1" customWidth="1"/>
    <col min="5635" max="5635" width="8.88671875" style="1" customWidth="1"/>
    <col min="5636" max="5638" width="9.109375" style="1" customWidth="1"/>
    <col min="5639" max="5639" width="8.44140625" style="1" customWidth="1"/>
    <col min="5640" max="5642" width="9.109375" style="1" customWidth="1"/>
    <col min="5643" max="5643" width="8.44140625" style="1" customWidth="1"/>
    <col min="5644" max="5646" width="9.109375" style="1" customWidth="1"/>
    <col min="5647" max="5647" width="0" style="1" hidden="1" customWidth="1"/>
    <col min="5648" max="5648" width="8.44140625" style="1" customWidth="1"/>
    <col min="5649" max="5651" width="9.109375" style="1" customWidth="1"/>
    <col min="5652" max="5652" width="8.5546875" style="1" customWidth="1"/>
    <col min="5653" max="5653" width="11.6640625" style="1" customWidth="1"/>
    <col min="5654" max="5888" width="9.109375" style="1"/>
    <col min="5889" max="5889" width="26.88671875" style="1" customWidth="1"/>
    <col min="5890" max="5890" width="10.44140625" style="1" customWidth="1"/>
    <col min="5891" max="5891" width="8.88671875" style="1" customWidth="1"/>
    <col min="5892" max="5894" width="9.109375" style="1" customWidth="1"/>
    <col min="5895" max="5895" width="8.44140625" style="1" customWidth="1"/>
    <col min="5896" max="5898" width="9.109375" style="1" customWidth="1"/>
    <col min="5899" max="5899" width="8.44140625" style="1" customWidth="1"/>
    <col min="5900" max="5902" width="9.109375" style="1" customWidth="1"/>
    <col min="5903" max="5903" width="0" style="1" hidden="1" customWidth="1"/>
    <col min="5904" max="5904" width="8.44140625" style="1" customWidth="1"/>
    <col min="5905" max="5907" width="9.109375" style="1" customWidth="1"/>
    <col min="5908" max="5908" width="8.5546875" style="1" customWidth="1"/>
    <col min="5909" max="5909" width="11.6640625" style="1" customWidth="1"/>
    <col min="5910" max="6144" width="9.109375" style="1"/>
    <col min="6145" max="6145" width="26.88671875" style="1" customWidth="1"/>
    <col min="6146" max="6146" width="10.44140625" style="1" customWidth="1"/>
    <col min="6147" max="6147" width="8.88671875" style="1" customWidth="1"/>
    <col min="6148" max="6150" width="9.109375" style="1" customWidth="1"/>
    <col min="6151" max="6151" width="8.44140625" style="1" customWidth="1"/>
    <col min="6152" max="6154" width="9.109375" style="1" customWidth="1"/>
    <col min="6155" max="6155" width="8.44140625" style="1" customWidth="1"/>
    <col min="6156" max="6158" width="9.109375" style="1" customWidth="1"/>
    <col min="6159" max="6159" width="0" style="1" hidden="1" customWidth="1"/>
    <col min="6160" max="6160" width="8.44140625" style="1" customWidth="1"/>
    <col min="6161" max="6163" width="9.109375" style="1" customWidth="1"/>
    <col min="6164" max="6164" width="8.5546875" style="1" customWidth="1"/>
    <col min="6165" max="6165" width="11.6640625" style="1" customWidth="1"/>
    <col min="6166" max="6400" width="9.109375" style="1"/>
    <col min="6401" max="6401" width="26.88671875" style="1" customWidth="1"/>
    <col min="6402" max="6402" width="10.44140625" style="1" customWidth="1"/>
    <col min="6403" max="6403" width="8.88671875" style="1" customWidth="1"/>
    <col min="6404" max="6406" width="9.109375" style="1" customWidth="1"/>
    <col min="6407" max="6407" width="8.44140625" style="1" customWidth="1"/>
    <col min="6408" max="6410" width="9.109375" style="1" customWidth="1"/>
    <col min="6411" max="6411" width="8.44140625" style="1" customWidth="1"/>
    <col min="6412" max="6414" width="9.109375" style="1" customWidth="1"/>
    <col min="6415" max="6415" width="0" style="1" hidden="1" customWidth="1"/>
    <col min="6416" max="6416" width="8.44140625" style="1" customWidth="1"/>
    <col min="6417" max="6419" width="9.109375" style="1" customWidth="1"/>
    <col min="6420" max="6420" width="8.5546875" style="1" customWidth="1"/>
    <col min="6421" max="6421" width="11.6640625" style="1" customWidth="1"/>
    <col min="6422" max="6656" width="9.109375" style="1"/>
    <col min="6657" max="6657" width="26.88671875" style="1" customWidth="1"/>
    <col min="6658" max="6658" width="10.44140625" style="1" customWidth="1"/>
    <col min="6659" max="6659" width="8.88671875" style="1" customWidth="1"/>
    <col min="6660" max="6662" width="9.109375" style="1" customWidth="1"/>
    <col min="6663" max="6663" width="8.44140625" style="1" customWidth="1"/>
    <col min="6664" max="6666" width="9.109375" style="1" customWidth="1"/>
    <col min="6667" max="6667" width="8.44140625" style="1" customWidth="1"/>
    <col min="6668" max="6670" width="9.109375" style="1" customWidth="1"/>
    <col min="6671" max="6671" width="0" style="1" hidden="1" customWidth="1"/>
    <col min="6672" max="6672" width="8.44140625" style="1" customWidth="1"/>
    <col min="6673" max="6675" width="9.109375" style="1" customWidth="1"/>
    <col min="6676" max="6676" width="8.5546875" style="1" customWidth="1"/>
    <col min="6677" max="6677" width="11.6640625" style="1" customWidth="1"/>
    <col min="6678" max="6912" width="9.109375" style="1"/>
    <col min="6913" max="6913" width="26.88671875" style="1" customWidth="1"/>
    <col min="6914" max="6914" width="10.44140625" style="1" customWidth="1"/>
    <col min="6915" max="6915" width="8.88671875" style="1" customWidth="1"/>
    <col min="6916" max="6918" width="9.109375" style="1" customWidth="1"/>
    <col min="6919" max="6919" width="8.44140625" style="1" customWidth="1"/>
    <col min="6920" max="6922" width="9.109375" style="1" customWidth="1"/>
    <col min="6923" max="6923" width="8.44140625" style="1" customWidth="1"/>
    <col min="6924" max="6926" width="9.109375" style="1" customWidth="1"/>
    <col min="6927" max="6927" width="0" style="1" hidden="1" customWidth="1"/>
    <col min="6928" max="6928" width="8.44140625" style="1" customWidth="1"/>
    <col min="6929" max="6931" width="9.109375" style="1" customWidth="1"/>
    <col min="6932" max="6932" width="8.5546875" style="1" customWidth="1"/>
    <col min="6933" max="6933" width="11.6640625" style="1" customWidth="1"/>
    <col min="6934" max="7168" width="9.109375" style="1"/>
    <col min="7169" max="7169" width="26.88671875" style="1" customWidth="1"/>
    <col min="7170" max="7170" width="10.44140625" style="1" customWidth="1"/>
    <col min="7171" max="7171" width="8.88671875" style="1" customWidth="1"/>
    <col min="7172" max="7174" width="9.109375" style="1" customWidth="1"/>
    <col min="7175" max="7175" width="8.44140625" style="1" customWidth="1"/>
    <col min="7176" max="7178" width="9.109375" style="1" customWidth="1"/>
    <col min="7179" max="7179" width="8.44140625" style="1" customWidth="1"/>
    <col min="7180" max="7182" width="9.109375" style="1" customWidth="1"/>
    <col min="7183" max="7183" width="0" style="1" hidden="1" customWidth="1"/>
    <col min="7184" max="7184" width="8.44140625" style="1" customWidth="1"/>
    <col min="7185" max="7187" width="9.109375" style="1" customWidth="1"/>
    <col min="7188" max="7188" width="8.5546875" style="1" customWidth="1"/>
    <col min="7189" max="7189" width="11.6640625" style="1" customWidth="1"/>
    <col min="7190" max="7424" width="9.109375" style="1"/>
    <col min="7425" max="7425" width="26.88671875" style="1" customWidth="1"/>
    <col min="7426" max="7426" width="10.44140625" style="1" customWidth="1"/>
    <col min="7427" max="7427" width="8.88671875" style="1" customWidth="1"/>
    <col min="7428" max="7430" width="9.109375" style="1" customWidth="1"/>
    <col min="7431" max="7431" width="8.44140625" style="1" customWidth="1"/>
    <col min="7432" max="7434" width="9.109375" style="1" customWidth="1"/>
    <col min="7435" max="7435" width="8.44140625" style="1" customWidth="1"/>
    <col min="7436" max="7438" width="9.109375" style="1" customWidth="1"/>
    <col min="7439" max="7439" width="0" style="1" hidden="1" customWidth="1"/>
    <col min="7440" max="7440" width="8.44140625" style="1" customWidth="1"/>
    <col min="7441" max="7443" width="9.109375" style="1" customWidth="1"/>
    <col min="7444" max="7444" width="8.5546875" style="1" customWidth="1"/>
    <col min="7445" max="7445" width="11.6640625" style="1" customWidth="1"/>
    <col min="7446" max="7680" width="9.109375" style="1"/>
    <col min="7681" max="7681" width="26.88671875" style="1" customWidth="1"/>
    <col min="7682" max="7682" width="10.44140625" style="1" customWidth="1"/>
    <col min="7683" max="7683" width="8.88671875" style="1" customWidth="1"/>
    <col min="7684" max="7686" width="9.109375" style="1" customWidth="1"/>
    <col min="7687" max="7687" width="8.44140625" style="1" customWidth="1"/>
    <col min="7688" max="7690" width="9.109375" style="1" customWidth="1"/>
    <col min="7691" max="7691" width="8.44140625" style="1" customWidth="1"/>
    <col min="7692" max="7694" width="9.109375" style="1" customWidth="1"/>
    <col min="7695" max="7695" width="0" style="1" hidden="1" customWidth="1"/>
    <col min="7696" max="7696" width="8.44140625" style="1" customWidth="1"/>
    <col min="7697" max="7699" width="9.109375" style="1" customWidth="1"/>
    <col min="7700" max="7700" width="8.5546875" style="1" customWidth="1"/>
    <col min="7701" max="7701" width="11.6640625" style="1" customWidth="1"/>
    <col min="7702" max="7936" width="9.109375" style="1"/>
    <col min="7937" max="7937" width="26.88671875" style="1" customWidth="1"/>
    <col min="7938" max="7938" width="10.44140625" style="1" customWidth="1"/>
    <col min="7939" max="7939" width="8.88671875" style="1" customWidth="1"/>
    <col min="7940" max="7942" width="9.109375" style="1" customWidth="1"/>
    <col min="7943" max="7943" width="8.44140625" style="1" customWidth="1"/>
    <col min="7944" max="7946" width="9.109375" style="1" customWidth="1"/>
    <col min="7947" max="7947" width="8.44140625" style="1" customWidth="1"/>
    <col min="7948" max="7950" width="9.109375" style="1" customWidth="1"/>
    <col min="7951" max="7951" width="0" style="1" hidden="1" customWidth="1"/>
    <col min="7952" max="7952" width="8.44140625" style="1" customWidth="1"/>
    <col min="7953" max="7955" width="9.109375" style="1" customWidth="1"/>
    <col min="7956" max="7956" width="8.5546875" style="1" customWidth="1"/>
    <col min="7957" max="7957" width="11.6640625" style="1" customWidth="1"/>
    <col min="7958" max="8192" width="9.109375" style="1"/>
    <col min="8193" max="8193" width="26.88671875" style="1" customWidth="1"/>
    <col min="8194" max="8194" width="10.44140625" style="1" customWidth="1"/>
    <col min="8195" max="8195" width="8.88671875" style="1" customWidth="1"/>
    <col min="8196" max="8198" width="9.109375" style="1" customWidth="1"/>
    <col min="8199" max="8199" width="8.44140625" style="1" customWidth="1"/>
    <col min="8200" max="8202" width="9.109375" style="1" customWidth="1"/>
    <col min="8203" max="8203" width="8.44140625" style="1" customWidth="1"/>
    <col min="8204" max="8206" width="9.109375" style="1" customWidth="1"/>
    <col min="8207" max="8207" width="0" style="1" hidden="1" customWidth="1"/>
    <col min="8208" max="8208" width="8.44140625" style="1" customWidth="1"/>
    <col min="8209" max="8211" width="9.109375" style="1" customWidth="1"/>
    <col min="8212" max="8212" width="8.5546875" style="1" customWidth="1"/>
    <col min="8213" max="8213" width="11.6640625" style="1" customWidth="1"/>
    <col min="8214" max="8448" width="9.109375" style="1"/>
    <col min="8449" max="8449" width="26.88671875" style="1" customWidth="1"/>
    <col min="8450" max="8450" width="10.44140625" style="1" customWidth="1"/>
    <col min="8451" max="8451" width="8.88671875" style="1" customWidth="1"/>
    <col min="8452" max="8454" width="9.109375" style="1" customWidth="1"/>
    <col min="8455" max="8455" width="8.44140625" style="1" customWidth="1"/>
    <col min="8456" max="8458" width="9.109375" style="1" customWidth="1"/>
    <col min="8459" max="8459" width="8.44140625" style="1" customWidth="1"/>
    <col min="8460" max="8462" width="9.109375" style="1" customWidth="1"/>
    <col min="8463" max="8463" width="0" style="1" hidden="1" customWidth="1"/>
    <col min="8464" max="8464" width="8.44140625" style="1" customWidth="1"/>
    <col min="8465" max="8467" width="9.109375" style="1" customWidth="1"/>
    <col min="8468" max="8468" width="8.5546875" style="1" customWidth="1"/>
    <col min="8469" max="8469" width="11.6640625" style="1" customWidth="1"/>
    <col min="8470" max="8704" width="9.109375" style="1"/>
    <col min="8705" max="8705" width="26.88671875" style="1" customWidth="1"/>
    <col min="8706" max="8706" width="10.44140625" style="1" customWidth="1"/>
    <col min="8707" max="8707" width="8.88671875" style="1" customWidth="1"/>
    <col min="8708" max="8710" width="9.109375" style="1" customWidth="1"/>
    <col min="8711" max="8711" width="8.44140625" style="1" customWidth="1"/>
    <col min="8712" max="8714" width="9.109375" style="1" customWidth="1"/>
    <col min="8715" max="8715" width="8.44140625" style="1" customWidth="1"/>
    <col min="8716" max="8718" width="9.109375" style="1" customWidth="1"/>
    <col min="8719" max="8719" width="0" style="1" hidden="1" customWidth="1"/>
    <col min="8720" max="8720" width="8.44140625" style="1" customWidth="1"/>
    <col min="8721" max="8723" width="9.109375" style="1" customWidth="1"/>
    <col min="8724" max="8724" width="8.5546875" style="1" customWidth="1"/>
    <col min="8725" max="8725" width="11.6640625" style="1" customWidth="1"/>
    <col min="8726" max="8960" width="9.109375" style="1"/>
    <col min="8961" max="8961" width="26.88671875" style="1" customWidth="1"/>
    <col min="8962" max="8962" width="10.44140625" style="1" customWidth="1"/>
    <col min="8963" max="8963" width="8.88671875" style="1" customWidth="1"/>
    <col min="8964" max="8966" width="9.109375" style="1" customWidth="1"/>
    <col min="8967" max="8967" width="8.44140625" style="1" customWidth="1"/>
    <col min="8968" max="8970" width="9.109375" style="1" customWidth="1"/>
    <col min="8971" max="8971" width="8.44140625" style="1" customWidth="1"/>
    <col min="8972" max="8974" width="9.109375" style="1" customWidth="1"/>
    <col min="8975" max="8975" width="0" style="1" hidden="1" customWidth="1"/>
    <col min="8976" max="8976" width="8.44140625" style="1" customWidth="1"/>
    <col min="8977" max="8979" width="9.109375" style="1" customWidth="1"/>
    <col min="8980" max="8980" width="8.5546875" style="1" customWidth="1"/>
    <col min="8981" max="8981" width="11.6640625" style="1" customWidth="1"/>
    <col min="8982" max="9216" width="9.109375" style="1"/>
    <col min="9217" max="9217" width="26.88671875" style="1" customWidth="1"/>
    <col min="9218" max="9218" width="10.44140625" style="1" customWidth="1"/>
    <col min="9219" max="9219" width="8.88671875" style="1" customWidth="1"/>
    <col min="9220" max="9222" width="9.109375" style="1" customWidth="1"/>
    <col min="9223" max="9223" width="8.44140625" style="1" customWidth="1"/>
    <col min="9224" max="9226" width="9.109375" style="1" customWidth="1"/>
    <col min="9227" max="9227" width="8.44140625" style="1" customWidth="1"/>
    <col min="9228" max="9230" width="9.109375" style="1" customWidth="1"/>
    <col min="9231" max="9231" width="0" style="1" hidden="1" customWidth="1"/>
    <col min="9232" max="9232" width="8.44140625" style="1" customWidth="1"/>
    <col min="9233" max="9235" width="9.109375" style="1" customWidth="1"/>
    <col min="9236" max="9236" width="8.5546875" style="1" customWidth="1"/>
    <col min="9237" max="9237" width="11.6640625" style="1" customWidth="1"/>
    <col min="9238" max="9472" width="9.109375" style="1"/>
    <col min="9473" max="9473" width="26.88671875" style="1" customWidth="1"/>
    <col min="9474" max="9474" width="10.44140625" style="1" customWidth="1"/>
    <col min="9475" max="9475" width="8.88671875" style="1" customWidth="1"/>
    <col min="9476" max="9478" width="9.109375" style="1" customWidth="1"/>
    <col min="9479" max="9479" width="8.44140625" style="1" customWidth="1"/>
    <col min="9480" max="9482" width="9.109375" style="1" customWidth="1"/>
    <col min="9483" max="9483" width="8.44140625" style="1" customWidth="1"/>
    <col min="9484" max="9486" width="9.109375" style="1" customWidth="1"/>
    <col min="9487" max="9487" width="0" style="1" hidden="1" customWidth="1"/>
    <col min="9488" max="9488" width="8.44140625" style="1" customWidth="1"/>
    <col min="9489" max="9491" width="9.109375" style="1" customWidth="1"/>
    <col min="9492" max="9492" width="8.5546875" style="1" customWidth="1"/>
    <col min="9493" max="9493" width="11.6640625" style="1" customWidth="1"/>
    <col min="9494" max="9728" width="9.109375" style="1"/>
    <col min="9729" max="9729" width="26.88671875" style="1" customWidth="1"/>
    <col min="9730" max="9730" width="10.44140625" style="1" customWidth="1"/>
    <col min="9731" max="9731" width="8.88671875" style="1" customWidth="1"/>
    <col min="9732" max="9734" width="9.109375" style="1" customWidth="1"/>
    <col min="9735" max="9735" width="8.44140625" style="1" customWidth="1"/>
    <col min="9736" max="9738" width="9.109375" style="1" customWidth="1"/>
    <col min="9739" max="9739" width="8.44140625" style="1" customWidth="1"/>
    <col min="9740" max="9742" width="9.109375" style="1" customWidth="1"/>
    <col min="9743" max="9743" width="0" style="1" hidden="1" customWidth="1"/>
    <col min="9744" max="9744" width="8.44140625" style="1" customWidth="1"/>
    <col min="9745" max="9747" width="9.109375" style="1" customWidth="1"/>
    <col min="9748" max="9748" width="8.5546875" style="1" customWidth="1"/>
    <col min="9749" max="9749" width="11.6640625" style="1" customWidth="1"/>
    <col min="9750" max="9984" width="9.109375" style="1"/>
    <col min="9985" max="9985" width="26.88671875" style="1" customWidth="1"/>
    <col min="9986" max="9986" width="10.44140625" style="1" customWidth="1"/>
    <col min="9987" max="9987" width="8.88671875" style="1" customWidth="1"/>
    <col min="9988" max="9990" width="9.109375" style="1" customWidth="1"/>
    <col min="9991" max="9991" width="8.44140625" style="1" customWidth="1"/>
    <col min="9992" max="9994" width="9.109375" style="1" customWidth="1"/>
    <col min="9995" max="9995" width="8.44140625" style="1" customWidth="1"/>
    <col min="9996" max="9998" width="9.109375" style="1" customWidth="1"/>
    <col min="9999" max="9999" width="0" style="1" hidden="1" customWidth="1"/>
    <col min="10000" max="10000" width="8.44140625" style="1" customWidth="1"/>
    <col min="10001" max="10003" width="9.109375" style="1" customWidth="1"/>
    <col min="10004" max="10004" width="8.5546875" style="1" customWidth="1"/>
    <col min="10005" max="10005" width="11.6640625" style="1" customWidth="1"/>
    <col min="10006" max="10240" width="9.109375" style="1"/>
    <col min="10241" max="10241" width="26.88671875" style="1" customWidth="1"/>
    <col min="10242" max="10242" width="10.44140625" style="1" customWidth="1"/>
    <col min="10243" max="10243" width="8.88671875" style="1" customWidth="1"/>
    <col min="10244" max="10246" width="9.109375" style="1" customWidth="1"/>
    <col min="10247" max="10247" width="8.44140625" style="1" customWidth="1"/>
    <col min="10248" max="10250" width="9.109375" style="1" customWidth="1"/>
    <col min="10251" max="10251" width="8.44140625" style="1" customWidth="1"/>
    <col min="10252" max="10254" width="9.109375" style="1" customWidth="1"/>
    <col min="10255" max="10255" width="0" style="1" hidden="1" customWidth="1"/>
    <col min="10256" max="10256" width="8.44140625" style="1" customWidth="1"/>
    <col min="10257" max="10259" width="9.109375" style="1" customWidth="1"/>
    <col min="10260" max="10260" width="8.5546875" style="1" customWidth="1"/>
    <col min="10261" max="10261" width="11.6640625" style="1" customWidth="1"/>
    <col min="10262" max="10496" width="9.109375" style="1"/>
    <col min="10497" max="10497" width="26.88671875" style="1" customWidth="1"/>
    <col min="10498" max="10498" width="10.44140625" style="1" customWidth="1"/>
    <col min="10499" max="10499" width="8.88671875" style="1" customWidth="1"/>
    <col min="10500" max="10502" width="9.109375" style="1" customWidth="1"/>
    <col min="10503" max="10503" width="8.44140625" style="1" customWidth="1"/>
    <col min="10504" max="10506" width="9.109375" style="1" customWidth="1"/>
    <col min="10507" max="10507" width="8.44140625" style="1" customWidth="1"/>
    <col min="10508" max="10510" width="9.109375" style="1" customWidth="1"/>
    <col min="10511" max="10511" width="0" style="1" hidden="1" customWidth="1"/>
    <col min="10512" max="10512" width="8.44140625" style="1" customWidth="1"/>
    <col min="10513" max="10515" width="9.109375" style="1" customWidth="1"/>
    <col min="10516" max="10516" width="8.5546875" style="1" customWidth="1"/>
    <col min="10517" max="10517" width="11.6640625" style="1" customWidth="1"/>
    <col min="10518" max="10752" width="9.109375" style="1"/>
    <col min="10753" max="10753" width="26.88671875" style="1" customWidth="1"/>
    <col min="10754" max="10754" width="10.44140625" style="1" customWidth="1"/>
    <col min="10755" max="10755" width="8.88671875" style="1" customWidth="1"/>
    <col min="10756" max="10758" width="9.109375" style="1" customWidth="1"/>
    <col min="10759" max="10759" width="8.44140625" style="1" customWidth="1"/>
    <col min="10760" max="10762" width="9.109375" style="1" customWidth="1"/>
    <col min="10763" max="10763" width="8.44140625" style="1" customWidth="1"/>
    <col min="10764" max="10766" width="9.109375" style="1" customWidth="1"/>
    <col min="10767" max="10767" width="0" style="1" hidden="1" customWidth="1"/>
    <col min="10768" max="10768" width="8.44140625" style="1" customWidth="1"/>
    <col min="10769" max="10771" width="9.109375" style="1" customWidth="1"/>
    <col min="10772" max="10772" width="8.5546875" style="1" customWidth="1"/>
    <col min="10773" max="10773" width="11.6640625" style="1" customWidth="1"/>
    <col min="10774" max="11008" width="9.109375" style="1"/>
    <col min="11009" max="11009" width="26.88671875" style="1" customWidth="1"/>
    <col min="11010" max="11010" width="10.44140625" style="1" customWidth="1"/>
    <col min="11011" max="11011" width="8.88671875" style="1" customWidth="1"/>
    <col min="11012" max="11014" width="9.109375" style="1" customWidth="1"/>
    <col min="11015" max="11015" width="8.44140625" style="1" customWidth="1"/>
    <col min="11016" max="11018" width="9.109375" style="1" customWidth="1"/>
    <col min="11019" max="11019" width="8.44140625" style="1" customWidth="1"/>
    <col min="11020" max="11022" width="9.109375" style="1" customWidth="1"/>
    <col min="11023" max="11023" width="0" style="1" hidden="1" customWidth="1"/>
    <col min="11024" max="11024" width="8.44140625" style="1" customWidth="1"/>
    <col min="11025" max="11027" width="9.109375" style="1" customWidth="1"/>
    <col min="11028" max="11028" width="8.5546875" style="1" customWidth="1"/>
    <col min="11029" max="11029" width="11.6640625" style="1" customWidth="1"/>
    <col min="11030" max="11264" width="9.109375" style="1"/>
    <col min="11265" max="11265" width="26.88671875" style="1" customWidth="1"/>
    <col min="11266" max="11266" width="10.44140625" style="1" customWidth="1"/>
    <col min="11267" max="11267" width="8.88671875" style="1" customWidth="1"/>
    <col min="11268" max="11270" width="9.109375" style="1" customWidth="1"/>
    <col min="11271" max="11271" width="8.44140625" style="1" customWidth="1"/>
    <col min="11272" max="11274" width="9.109375" style="1" customWidth="1"/>
    <col min="11275" max="11275" width="8.44140625" style="1" customWidth="1"/>
    <col min="11276" max="11278" width="9.109375" style="1" customWidth="1"/>
    <col min="11279" max="11279" width="0" style="1" hidden="1" customWidth="1"/>
    <col min="11280" max="11280" width="8.44140625" style="1" customWidth="1"/>
    <col min="11281" max="11283" width="9.109375" style="1" customWidth="1"/>
    <col min="11284" max="11284" width="8.5546875" style="1" customWidth="1"/>
    <col min="11285" max="11285" width="11.6640625" style="1" customWidth="1"/>
    <col min="11286" max="11520" width="9.109375" style="1"/>
    <col min="11521" max="11521" width="26.88671875" style="1" customWidth="1"/>
    <col min="11522" max="11522" width="10.44140625" style="1" customWidth="1"/>
    <col min="11523" max="11523" width="8.88671875" style="1" customWidth="1"/>
    <col min="11524" max="11526" width="9.109375" style="1" customWidth="1"/>
    <col min="11527" max="11527" width="8.44140625" style="1" customWidth="1"/>
    <col min="11528" max="11530" width="9.109375" style="1" customWidth="1"/>
    <col min="11531" max="11531" width="8.44140625" style="1" customWidth="1"/>
    <col min="11532" max="11534" width="9.109375" style="1" customWidth="1"/>
    <col min="11535" max="11535" width="0" style="1" hidden="1" customWidth="1"/>
    <col min="11536" max="11536" width="8.44140625" style="1" customWidth="1"/>
    <col min="11537" max="11539" width="9.109375" style="1" customWidth="1"/>
    <col min="11540" max="11540" width="8.5546875" style="1" customWidth="1"/>
    <col min="11541" max="11541" width="11.6640625" style="1" customWidth="1"/>
    <col min="11542" max="11776" width="9.109375" style="1"/>
    <col min="11777" max="11777" width="26.88671875" style="1" customWidth="1"/>
    <col min="11778" max="11778" width="10.44140625" style="1" customWidth="1"/>
    <col min="11779" max="11779" width="8.88671875" style="1" customWidth="1"/>
    <col min="11780" max="11782" width="9.109375" style="1" customWidth="1"/>
    <col min="11783" max="11783" width="8.44140625" style="1" customWidth="1"/>
    <col min="11784" max="11786" width="9.109375" style="1" customWidth="1"/>
    <col min="11787" max="11787" width="8.44140625" style="1" customWidth="1"/>
    <col min="11788" max="11790" width="9.109375" style="1" customWidth="1"/>
    <col min="11791" max="11791" width="0" style="1" hidden="1" customWidth="1"/>
    <col min="11792" max="11792" width="8.44140625" style="1" customWidth="1"/>
    <col min="11793" max="11795" width="9.109375" style="1" customWidth="1"/>
    <col min="11796" max="11796" width="8.5546875" style="1" customWidth="1"/>
    <col min="11797" max="11797" width="11.6640625" style="1" customWidth="1"/>
    <col min="11798" max="12032" width="9.109375" style="1"/>
    <col min="12033" max="12033" width="26.88671875" style="1" customWidth="1"/>
    <col min="12034" max="12034" width="10.44140625" style="1" customWidth="1"/>
    <col min="12035" max="12035" width="8.88671875" style="1" customWidth="1"/>
    <col min="12036" max="12038" width="9.109375" style="1" customWidth="1"/>
    <col min="12039" max="12039" width="8.44140625" style="1" customWidth="1"/>
    <col min="12040" max="12042" width="9.109375" style="1" customWidth="1"/>
    <col min="12043" max="12043" width="8.44140625" style="1" customWidth="1"/>
    <col min="12044" max="12046" width="9.109375" style="1" customWidth="1"/>
    <col min="12047" max="12047" width="0" style="1" hidden="1" customWidth="1"/>
    <col min="12048" max="12048" width="8.44140625" style="1" customWidth="1"/>
    <col min="12049" max="12051" width="9.109375" style="1" customWidth="1"/>
    <col min="12052" max="12052" width="8.5546875" style="1" customWidth="1"/>
    <col min="12053" max="12053" width="11.6640625" style="1" customWidth="1"/>
    <col min="12054" max="12288" width="9.109375" style="1"/>
    <col min="12289" max="12289" width="26.88671875" style="1" customWidth="1"/>
    <col min="12290" max="12290" width="10.44140625" style="1" customWidth="1"/>
    <col min="12291" max="12291" width="8.88671875" style="1" customWidth="1"/>
    <col min="12292" max="12294" width="9.109375" style="1" customWidth="1"/>
    <col min="12295" max="12295" width="8.44140625" style="1" customWidth="1"/>
    <col min="12296" max="12298" width="9.109375" style="1" customWidth="1"/>
    <col min="12299" max="12299" width="8.44140625" style="1" customWidth="1"/>
    <col min="12300" max="12302" width="9.109375" style="1" customWidth="1"/>
    <col min="12303" max="12303" width="0" style="1" hidden="1" customWidth="1"/>
    <col min="12304" max="12304" width="8.44140625" style="1" customWidth="1"/>
    <col min="12305" max="12307" width="9.109375" style="1" customWidth="1"/>
    <col min="12308" max="12308" width="8.5546875" style="1" customWidth="1"/>
    <col min="12309" max="12309" width="11.6640625" style="1" customWidth="1"/>
    <col min="12310" max="12544" width="9.109375" style="1"/>
    <col min="12545" max="12545" width="26.88671875" style="1" customWidth="1"/>
    <col min="12546" max="12546" width="10.44140625" style="1" customWidth="1"/>
    <col min="12547" max="12547" width="8.88671875" style="1" customWidth="1"/>
    <col min="12548" max="12550" width="9.109375" style="1" customWidth="1"/>
    <col min="12551" max="12551" width="8.44140625" style="1" customWidth="1"/>
    <col min="12552" max="12554" width="9.109375" style="1" customWidth="1"/>
    <col min="12555" max="12555" width="8.44140625" style="1" customWidth="1"/>
    <col min="12556" max="12558" width="9.109375" style="1" customWidth="1"/>
    <col min="12559" max="12559" width="0" style="1" hidden="1" customWidth="1"/>
    <col min="12560" max="12560" width="8.44140625" style="1" customWidth="1"/>
    <col min="12561" max="12563" width="9.109375" style="1" customWidth="1"/>
    <col min="12564" max="12564" width="8.5546875" style="1" customWidth="1"/>
    <col min="12565" max="12565" width="11.6640625" style="1" customWidth="1"/>
    <col min="12566" max="12800" width="9.109375" style="1"/>
    <col min="12801" max="12801" width="26.88671875" style="1" customWidth="1"/>
    <col min="12802" max="12802" width="10.44140625" style="1" customWidth="1"/>
    <col min="12803" max="12803" width="8.88671875" style="1" customWidth="1"/>
    <col min="12804" max="12806" width="9.109375" style="1" customWidth="1"/>
    <col min="12807" max="12807" width="8.44140625" style="1" customWidth="1"/>
    <col min="12808" max="12810" width="9.109375" style="1" customWidth="1"/>
    <col min="12811" max="12811" width="8.44140625" style="1" customWidth="1"/>
    <col min="12812" max="12814" width="9.109375" style="1" customWidth="1"/>
    <col min="12815" max="12815" width="0" style="1" hidden="1" customWidth="1"/>
    <col min="12816" max="12816" width="8.44140625" style="1" customWidth="1"/>
    <col min="12817" max="12819" width="9.109375" style="1" customWidth="1"/>
    <col min="12820" max="12820" width="8.5546875" style="1" customWidth="1"/>
    <col min="12821" max="12821" width="11.6640625" style="1" customWidth="1"/>
    <col min="12822" max="13056" width="9.109375" style="1"/>
    <col min="13057" max="13057" width="26.88671875" style="1" customWidth="1"/>
    <col min="13058" max="13058" width="10.44140625" style="1" customWidth="1"/>
    <col min="13059" max="13059" width="8.88671875" style="1" customWidth="1"/>
    <col min="13060" max="13062" width="9.109375" style="1" customWidth="1"/>
    <col min="13063" max="13063" width="8.44140625" style="1" customWidth="1"/>
    <col min="13064" max="13066" width="9.109375" style="1" customWidth="1"/>
    <col min="13067" max="13067" width="8.44140625" style="1" customWidth="1"/>
    <col min="13068" max="13070" width="9.109375" style="1" customWidth="1"/>
    <col min="13071" max="13071" width="0" style="1" hidden="1" customWidth="1"/>
    <col min="13072" max="13072" width="8.44140625" style="1" customWidth="1"/>
    <col min="13073" max="13075" width="9.109375" style="1" customWidth="1"/>
    <col min="13076" max="13076" width="8.5546875" style="1" customWidth="1"/>
    <col min="13077" max="13077" width="11.6640625" style="1" customWidth="1"/>
    <col min="13078" max="13312" width="9.109375" style="1"/>
    <col min="13313" max="13313" width="26.88671875" style="1" customWidth="1"/>
    <col min="13314" max="13314" width="10.44140625" style="1" customWidth="1"/>
    <col min="13315" max="13315" width="8.88671875" style="1" customWidth="1"/>
    <col min="13316" max="13318" width="9.109375" style="1" customWidth="1"/>
    <col min="13319" max="13319" width="8.44140625" style="1" customWidth="1"/>
    <col min="13320" max="13322" width="9.109375" style="1" customWidth="1"/>
    <col min="13323" max="13323" width="8.44140625" style="1" customWidth="1"/>
    <col min="13324" max="13326" width="9.109375" style="1" customWidth="1"/>
    <col min="13327" max="13327" width="0" style="1" hidden="1" customWidth="1"/>
    <col min="13328" max="13328" width="8.44140625" style="1" customWidth="1"/>
    <col min="13329" max="13331" width="9.109375" style="1" customWidth="1"/>
    <col min="13332" max="13332" width="8.5546875" style="1" customWidth="1"/>
    <col min="13333" max="13333" width="11.6640625" style="1" customWidth="1"/>
    <col min="13334" max="13568" width="9.109375" style="1"/>
    <col min="13569" max="13569" width="26.88671875" style="1" customWidth="1"/>
    <col min="13570" max="13570" width="10.44140625" style="1" customWidth="1"/>
    <col min="13571" max="13571" width="8.88671875" style="1" customWidth="1"/>
    <col min="13572" max="13574" width="9.109375" style="1" customWidth="1"/>
    <col min="13575" max="13575" width="8.44140625" style="1" customWidth="1"/>
    <col min="13576" max="13578" width="9.109375" style="1" customWidth="1"/>
    <col min="13579" max="13579" width="8.44140625" style="1" customWidth="1"/>
    <col min="13580" max="13582" width="9.109375" style="1" customWidth="1"/>
    <col min="13583" max="13583" width="0" style="1" hidden="1" customWidth="1"/>
    <col min="13584" max="13584" width="8.44140625" style="1" customWidth="1"/>
    <col min="13585" max="13587" width="9.109375" style="1" customWidth="1"/>
    <col min="13588" max="13588" width="8.5546875" style="1" customWidth="1"/>
    <col min="13589" max="13589" width="11.6640625" style="1" customWidth="1"/>
    <col min="13590" max="13824" width="9.109375" style="1"/>
    <col min="13825" max="13825" width="26.88671875" style="1" customWidth="1"/>
    <col min="13826" max="13826" width="10.44140625" style="1" customWidth="1"/>
    <col min="13827" max="13827" width="8.88671875" style="1" customWidth="1"/>
    <col min="13828" max="13830" width="9.109375" style="1" customWidth="1"/>
    <col min="13831" max="13831" width="8.44140625" style="1" customWidth="1"/>
    <col min="13832" max="13834" width="9.109375" style="1" customWidth="1"/>
    <col min="13835" max="13835" width="8.44140625" style="1" customWidth="1"/>
    <col min="13836" max="13838" width="9.109375" style="1" customWidth="1"/>
    <col min="13839" max="13839" width="0" style="1" hidden="1" customWidth="1"/>
    <col min="13840" max="13840" width="8.44140625" style="1" customWidth="1"/>
    <col min="13841" max="13843" width="9.109375" style="1" customWidth="1"/>
    <col min="13844" max="13844" width="8.5546875" style="1" customWidth="1"/>
    <col min="13845" max="13845" width="11.6640625" style="1" customWidth="1"/>
    <col min="13846" max="14080" width="9.109375" style="1"/>
    <col min="14081" max="14081" width="26.88671875" style="1" customWidth="1"/>
    <col min="14082" max="14082" width="10.44140625" style="1" customWidth="1"/>
    <col min="14083" max="14083" width="8.88671875" style="1" customWidth="1"/>
    <col min="14084" max="14086" width="9.109375" style="1" customWidth="1"/>
    <col min="14087" max="14087" width="8.44140625" style="1" customWidth="1"/>
    <col min="14088" max="14090" width="9.109375" style="1" customWidth="1"/>
    <col min="14091" max="14091" width="8.44140625" style="1" customWidth="1"/>
    <col min="14092" max="14094" width="9.109375" style="1" customWidth="1"/>
    <col min="14095" max="14095" width="0" style="1" hidden="1" customWidth="1"/>
    <col min="14096" max="14096" width="8.44140625" style="1" customWidth="1"/>
    <col min="14097" max="14099" width="9.109375" style="1" customWidth="1"/>
    <col min="14100" max="14100" width="8.5546875" style="1" customWidth="1"/>
    <col min="14101" max="14101" width="11.6640625" style="1" customWidth="1"/>
    <col min="14102" max="14336" width="9.109375" style="1"/>
    <col min="14337" max="14337" width="26.88671875" style="1" customWidth="1"/>
    <col min="14338" max="14338" width="10.44140625" style="1" customWidth="1"/>
    <col min="14339" max="14339" width="8.88671875" style="1" customWidth="1"/>
    <col min="14340" max="14342" width="9.109375" style="1" customWidth="1"/>
    <col min="14343" max="14343" width="8.44140625" style="1" customWidth="1"/>
    <col min="14344" max="14346" width="9.109375" style="1" customWidth="1"/>
    <col min="14347" max="14347" width="8.44140625" style="1" customWidth="1"/>
    <col min="14348" max="14350" width="9.109375" style="1" customWidth="1"/>
    <col min="14351" max="14351" width="0" style="1" hidden="1" customWidth="1"/>
    <col min="14352" max="14352" width="8.44140625" style="1" customWidth="1"/>
    <col min="14353" max="14355" width="9.109375" style="1" customWidth="1"/>
    <col min="14356" max="14356" width="8.5546875" style="1" customWidth="1"/>
    <col min="14357" max="14357" width="11.6640625" style="1" customWidth="1"/>
    <col min="14358" max="14592" width="9.109375" style="1"/>
    <col min="14593" max="14593" width="26.88671875" style="1" customWidth="1"/>
    <col min="14594" max="14594" width="10.44140625" style="1" customWidth="1"/>
    <col min="14595" max="14595" width="8.88671875" style="1" customWidth="1"/>
    <col min="14596" max="14598" width="9.109375" style="1" customWidth="1"/>
    <col min="14599" max="14599" width="8.44140625" style="1" customWidth="1"/>
    <col min="14600" max="14602" width="9.109375" style="1" customWidth="1"/>
    <col min="14603" max="14603" width="8.44140625" style="1" customWidth="1"/>
    <col min="14604" max="14606" width="9.109375" style="1" customWidth="1"/>
    <col min="14607" max="14607" width="0" style="1" hidden="1" customWidth="1"/>
    <col min="14608" max="14608" width="8.44140625" style="1" customWidth="1"/>
    <col min="14609" max="14611" width="9.109375" style="1" customWidth="1"/>
    <col min="14612" max="14612" width="8.5546875" style="1" customWidth="1"/>
    <col min="14613" max="14613" width="11.6640625" style="1" customWidth="1"/>
    <col min="14614" max="14848" width="9.109375" style="1"/>
    <col min="14849" max="14849" width="26.88671875" style="1" customWidth="1"/>
    <col min="14850" max="14850" width="10.44140625" style="1" customWidth="1"/>
    <col min="14851" max="14851" width="8.88671875" style="1" customWidth="1"/>
    <col min="14852" max="14854" width="9.109375" style="1" customWidth="1"/>
    <col min="14855" max="14855" width="8.44140625" style="1" customWidth="1"/>
    <col min="14856" max="14858" width="9.109375" style="1" customWidth="1"/>
    <col min="14859" max="14859" width="8.44140625" style="1" customWidth="1"/>
    <col min="14860" max="14862" width="9.109375" style="1" customWidth="1"/>
    <col min="14863" max="14863" width="0" style="1" hidden="1" customWidth="1"/>
    <col min="14864" max="14864" width="8.44140625" style="1" customWidth="1"/>
    <col min="14865" max="14867" width="9.109375" style="1" customWidth="1"/>
    <col min="14868" max="14868" width="8.5546875" style="1" customWidth="1"/>
    <col min="14869" max="14869" width="11.6640625" style="1" customWidth="1"/>
    <col min="14870" max="15104" width="9.109375" style="1"/>
    <col min="15105" max="15105" width="26.88671875" style="1" customWidth="1"/>
    <col min="15106" max="15106" width="10.44140625" style="1" customWidth="1"/>
    <col min="15107" max="15107" width="8.88671875" style="1" customWidth="1"/>
    <col min="15108" max="15110" width="9.109375" style="1" customWidth="1"/>
    <col min="15111" max="15111" width="8.44140625" style="1" customWidth="1"/>
    <col min="15112" max="15114" width="9.109375" style="1" customWidth="1"/>
    <col min="15115" max="15115" width="8.44140625" style="1" customWidth="1"/>
    <col min="15116" max="15118" width="9.109375" style="1" customWidth="1"/>
    <col min="15119" max="15119" width="0" style="1" hidden="1" customWidth="1"/>
    <col min="15120" max="15120" width="8.44140625" style="1" customWidth="1"/>
    <col min="15121" max="15123" width="9.109375" style="1" customWidth="1"/>
    <col min="15124" max="15124" width="8.5546875" style="1" customWidth="1"/>
    <col min="15125" max="15125" width="11.6640625" style="1" customWidth="1"/>
    <col min="15126" max="15360" width="9.109375" style="1"/>
    <col min="15361" max="15361" width="26.88671875" style="1" customWidth="1"/>
    <col min="15362" max="15362" width="10.44140625" style="1" customWidth="1"/>
    <col min="15363" max="15363" width="8.88671875" style="1" customWidth="1"/>
    <col min="15364" max="15366" width="9.109375" style="1" customWidth="1"/>
    <col min="15367" max="15367" width="8.44140625" style="1" customWidth="1"/>
    <col min="15368" max="15370" width="9.109375" style="1" customWidth="1"/>
    <col min="15371" max="15371" width="8.44140625" style="1" customWidth="1"/>
    <col min="15372" max="15374" width="9.109375" style="1" customWidth="1"/>
    <col min="15375" max="15375" width="0" style="1" hidden="1" customWidth="1"/>
    <col min="15376" max="15376" width="8.44140625" style="1" customWidth="1"/>
    <col min="15377" max="15379" width="9.109375" style="1" customWidth="1"/>
    <col min="15380" max="15380" width="8.5546875" style="1" customWidth="1"/>
    <col min="15381" max="15381" width="11.6640625" style="1" customWidth="1"/>
    <col min="15382" max="15616" width="9.109375" style="1"/>
    <col min="15617" max="15617" width="26.88671875" style="1" customWidth="1"/>
    <col min="15618" max="15618" width="10.44140625" style="1" customWidth="1"/>
    <col min="15619" max="15619" width="8.88671875" style="1" customWidth="1"/>
    <col min="15620" max="15622" width="9.109375" style="1" customWidth="1"/>
    <col min="15623" max="15623" width="8.44140625" style="1" customWidth="1"/>
    <col min="15624" max="15626" width="9.109375" style="1" customWidth="1"/>
    <col min="15627" max="15627" width="8.44140625" style="1" customWidth="1"/>
    <col min="15628" max="15630" width="9.109375" style="1" customWidth="1"/>
    <col min="15631" max="15631" width="0" style="1" hidden="1" customWidth="1"/>
    <col min="15632" max="15632" width="8.44140625" style="1" customWidth="1"/>
    <col min="15633" max="15635" width="9.109375" style="1" customWidth="1"/>
    <col min="15636" max="15636" width="8.5546875" style="1" customWidth="1"/>
    <col min="15637" max="15637" width="11.6640625" style="1" customWidth="1"/>
    <col min="15638" max="15872" width="9.109375" style="1"/>
    <col min="15873" max="15873" width="26.88671875" style="1" customWidth="1"/>
    <col min="15874" max="15874" width="10.44140625" style="1" customWidth="1"/>
    <col min="15875" max="15875" width="8.88671875" style="1" customWidth="1"/>
    <col min="15876" max="15878" width="9.109375" style="1" customWidth="1"/>
    <col min="15879" max="15879" width="8.44140625" style="1" customWidth="1"/>
    <col min="15880" max="15882" width="9.109375" style="1" customWidth="1"/>
    <col min="15883" max="15883" width="8.44140625" style="1" customWidth="1"/>
    <col min="15884" max="15886" width="9.109375" style="1" customWidth="1"/>
    <col min="15887" max="15887" width="0" style="1" hidden="1" customWidth="1"/>
    <col min="15888" max="15888" width="8.44140625" style="1" customWidth="1"/>
    <col min="15889" max="15891" width="9.109375" style="1" customWidth="1"/>
    <col min="15892" max="15892" width="8.5546875" style="1" customWidth="1"/>
    <col min="15893" max="15893" width="11.6640625" style="1" customWidth="1"/>
    <col min="15894" max="16128" width="9.109375" style="1"/>
    <col min="16129" max="16129" width="26.88671875" style="1" customWidth="1"/>
    <col min="16130" max="16130" width="10.44140625" style="1" customWidth="1"/>
    <col min="16131" max="16131" width="8.88671875" style="1" customWidth="1"/>
    <col min="16132" max="16134" width="9.109375" style="1" customWidth="1"/>
    <col min="16135" max="16135" width="8.44140625" style="1" customWidth="1"/>
    <col min="16136" max="16138" width="9.109375" style="1" customWidth="1"/>
    <col min="16139" max="16139" width="8.44140625" style="1" customWidth="1"/>
    <col min="16140" max="16142" width="9.109375" style="1" customWidth="1"/>
    <col min="16143" max="16143" width="0" style="1" hidden="1" customWidth="1"/>
    <col min="16144" max="16144" width="8.44140625" style="1" customWidth="1"/>
    <col min="16145" max="16147" width="9.109375" style="1" customWidth="1"/>
    <col min="16148" max="16148" width="8.5546875" style="1" customWidth="1"/>
    <col min="16149" max="16149" width="11.6640625" style="1" customWidth="1"/>
    <col min="16150" max="16384" width="9.109375" style="1"/>
  </cols>
  <sheetData>
    <row r="1" spans="1:21">
      <c r="P1" s="43" t="s">
        <v>0</v>
      </c>
      <c r="Q1" s="43"/>
      <c r="R1" s="43"/>
      <c r="S1" s="43"/>
      <c r="T1" s="43"/>
    </row>
    <row r="2" spans="1:21">
      <c r="P2" s="44" t="s">
        <v>1</v>
      </c>
      <c r="Q2" s="44"/>
      <c r="R2" s="44"/>
      <c r="S2" s="44"/>
      <c r="T2" s="44"/>
    </row>
    <row r="3" spans="1:21">
      <c r="P3" s="2"/>
      <c r="Q3" s="3"/>
      <c r="R3" s="3"/>
      <c r="S3" s="3"/>
      <c r="T3" s="3"/>
    </row>
    <row r="4" spans="1:21">
      <c r="A4" s="45" t="s">
        <v>2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"/>
    </row>
    <row r="5" spans="1:21">
      <c r="A5" s="45" t="s">
        <v>53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"/>
    </row>
    <row r="6" spans="1:2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4"/>
    </row>
    <row r="7" spans="1:21">
      <c r="A7" s="46" t="s">
        <v>3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"/>
    </row>
    <row r="8" spans="1:21">
      <c r="A8" s="41" t="s">
        <v>4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"/>
    </row>
    <row r="9" spans="1:21">
      <c r="A9" s="4"/>
      <c r="B9" s="4"/>
      <c r="C9" s="6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>
      <c r="A10" s="42" t="s">
        <v>5</v>
      </c>
      <c r="B10" s="42" t="s">
        <v>6</v>
      </c>
      <c r="C10" s="42" t="s">
        <v>7</v>
      </c>
      <c r="D10" s="42" t="s">
        <v>8</v>
      </c>
      <c r="E10" s="42"/>
      <c r="F10" s="42"/>
      <c r="G10" s="42" t="s">
        <v>9</v>
      </c>
      <c r="H10" s="42" t="s">
        <v>10</v>
      </c>
      <c r="I10" s="42"/>
      <c r="J10" s="42"/>
      <c r="K10" s="42" t="s">
        <v>11</v>
      </c>
      <c r="L10" s="42" t="s">
        <v>12</v>
      </c>
      <c r="M10" s="42"/>
      <c r="N10" s="42"/>
      <c r="O10" s="26"/>
      <c r="P10" s="42" t="s">
        <v>13</v>
      </c>
      <c r="Q10" s="42" t="s">
        <v>14</v>
      </c>
      <c r="R10" s="42"/>
      <c r="S10" s="42"/>
      <c r="T10" s="42" t="s">
        <v>15</v>
      </c>
      <c r="U10" s="4"/>
    </row>
    <row r="11" spans="1:21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26"/>
      <c r="P11" s="42"/>
      <c r="Q11" s="42"/>
      <c r="R11" s="42"/>
      <c r="S11" s="42"/>
      <c r="T11" s="42"/>
      <c r="U11" s="4"/>
    </row>
    <row r="12" spans="1:21">
      <c r="A12" s="42"/>
      <c r="B12" s="42"/>
      <c r="C12" s="42"/>
      <c r="D12" s="8" t="s">
        <v>16</v>
      </c>
      <c r="E12" s="8" t="s">
        <v>17</v>
      </c>
      <c r="F12" s="8" t="s">
        <v>18</v>
      </c>
      <c r="G12" s="42"/>
      <c r="H12" s="8" t="s">
        <v>19</v>
      </c>
      <c r="I12" s="8" t="s">
        <v>20</v>
      </c>
      <c r="J12" s="8" t="s">
        <v>21</v>
      </c>
      <c r="K12" s="42"/>
      <c r="L12" s="8" t="s">
        <v>22</v>
      </c>
      <c r="M12" s="8" t="s">
        <v>23</v>
      </c>
      <c r="N12" s="8" t="s">
        <v>24</v>
      </c>
      <c r="O12" s="8"/>
      <c r="P12" s="42"/>
      <c r="Q12" s="8" t="s">
        <v>25</v>
      </c>
      <c r="R12" s="8" t="s">
        <v>26</v>
      </c>
      <c r="S12" s="8" t="s">
        <v>27</v>
      </c>
      <c r="T12" s="42"/>
      <c r="U12" s="4"/>
    </row>
    <row r="13" spans="1:21">
      <c r="A13" s="9" t="s">
        <v>28</v>
      </c>
      <c r="B13" s="9">
        <v>2</v>
      </c>
      <c r="C13" s="9">
        <v>3</v>
      </c>
      <c r="D13" s="9">
        <v>4</v>
      </c>
      <c r="E13" s="9">
        <v>5</v>
      </c>
      <c r="F13" s="9">
        <v>6</v>
      </c>
      <c r="G13" s="9">
        <v>7</v>
      </c>
      <c r="H13" s="9">
        <v>8</v>
      </c>
      <c r="I13" s="9">
        <v>9</v>
      </c>
      <c r="J13" s="9">
        <v>10</v>
      </c>
      <c r="K13" s="9">
        <v>11</v>
      </c>
      <c r="L13" s="9">
        <v>12</v>
      </c>
      <c r="M13" s="9">
        <v>13</v>
      </c>
      <c r="N13" s="9">
        <v>14</v>
      </c>
      <c r="O13" s="9"/>
      <c r="P13" s="9">
        <v>15</v>
      </c>
      <c r="Q13" s="10">
        <v>16</v>
      </c>
      <c r="R13" s="9">
        <v>17</v>
      </c>
      <c r="S13" s="9">
        <v>18</v>
      </c>
      <c r="T13" s="9">
        <v>19</v>
      </c>
      <c r="U13" s="4"/>
    </row>
    <row r="14" spans="1:21" ht="26.4">
      <c r="A14" s="11" t="s">
        <v>29</v>
      </c>
      <c r="B14" s="12"/>
      <c r="C14" s="12">
        <f>C16+C17</f>
        <v>0</v>
      </c>
      <c r="D14" s="13">
        <f>D16+D17</f>
        <v>0</v>
      </c>
      <c r="E14" s="13">
        <f t="shared" ref="E14:T14" si="0">E16+E17</f>
        <v>0</v>
      </c>
      <c r="F14" s="13">
        <f t="shared" si="0"/>
        <v>0</v>
      </c>
      <c r="G14" s="13">
        <f t="shared" si="0"/>
        <v>0</v>
      </c>
      <c r="H14" s="13">
        <f t="shared" si="0"/>
        <v>0</v>
      </c>
      <c r="I14" s="13">
        <f t="shared" si="0"/>
        <v>0</v>
      </c>
      <c r="J14" s="13">
        <f t="shared" si="0"/>
        <v>0</v>
      </c>
      <c r="K14" s="13">
        <f t="shared" si="0"/>
        <v>0</v>
      </c>
      <c r="L14" s="13">
        <f t="shared" si="0"/>
        <v>0</v>
      </c>
      <c r="M14" s="13">
        <f t="shared" si="0"/>
        <v>0</v>
      </c>
      <c r="N14" s="13">
        <f t="shared" si="0"/>
        <v>0</v>
      </c>
      <c r="O14" s="13">
        <f t="shared" si="0"/>
        <v>0</v>
      </c>
      <c r="P14" s="13">
        <f t="shared" si="0"/>
        <v>0</v>
      </c>
      <c r="Q14" s="13">
        <f t="shared" si="0"/>
        <v>0</v>
      </c>
      <c r="R14" s="13">
        <f t="shared" si="0"/>
        <v>0</v>
      </c>
      <c r="S14" s="13">
        <f t="shared" si="0"/>
        <v>0</v>
      </c>
      <c r="T14" s="13">
        <f t="shared" si="0"/>
        <v>0</v>
      </c>
      <c r="U14" s="4"/>
    </row>
    <row r="15" spans="1:21">
      <c r="A15" s="15" t="s">
        <v>30</v>
      </c>
      <c r="B15" s="12"/>
      <c r="C15" s="13"/>
      <c r="D15" s="13"/>
      <c r="E15" s="14"/>
      <c r="F15" s="12"/>
      <c r="G15" s="13"/>
      <c r="H15" s="14"/>
      <c r="I15" s="12"/>
      <c r="J15" s="12"/>
      <c r="K15" s="12"/>
      <c r="L15" s="12"/>
      <c r="M15" s="12"/>
      <c r="N15" s="12"/>
      <c r="O15" s="12"/>
      <c r="P15" s="12"/>
      <c r="Q15" s="12"/>
      <c r="R15" s="14"/>
      <c r="S15" s="12"/>
      <c r="T15" s="12"/>
      <c r="U15" s="4"/>
    </row>
    <row r="16" spans="1:21">
      <c r="A16" s="15" t="s">
        <v>31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4"/>
    </row>
    <row r="17" spans="1:21">
      <c r="A17" s="15" t="s">
        <v>32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4"/>
    </row>
    <row r="18" spans="1:21" ht="39.6">
      <c r="A18" s="11" t="s">
        <v>33</v>
      </c>
      <c r="B18" s="12">
        <f>B20+B21+B22</f>
        <v>2203</v>
      </c>
      <c r="C18" s="12">
        <f>G18+K18+P18+T18</f>
        <v>2203.0137599999998</v>
      </c>
      <c r="D18" s="12">
        <f>D20+D21</f>
        <v>38.01</v>
      </c>
      <c r="E18" s="12">
        <f>E20+E21</f>
        <v>233.47</v>
      </c>
      <c r="F18" s="12">
        <f>F20+F21</f>
        <v>306.40703999999999</v>
      </c>
      <c r="G18" s="13">
        <f>D18+E18+F18</f>
        <v>577.88704000000007</v>
      </c>
      <c r="H18" s="12">
        <f>H20+H21</f>
        <v>91.956829999999997</v>
      </c>
      <c r="I18" s="12">
        <f>I20+I21</f>
        <v>145.55842999999999</v>
      </c>
      <c r="J18" s="12">
        <f>J20+J21</f>
        <v>156.53129999999999</v>
      </c>
      <c r="K18" s="12">
        <f t="shared" ref="K18:K27" si="1">H18+I18+J18</f>
        <v>394.04656</v>
      </c>
      <c r="L18" s="12">
        <f>L20+L21</f>
        <v>238.28022000000001</v>
      </c>
      <c r="M18" s="12">
        <f>M20+M21</f>
        <v>146.5</v>
      </c>
      <c r="N18" s="12">
        <f>N20+N21</f>
        <v>254.39374000000001</v>
      </c>
      <c r="O18" s="12"/>
      <c r="P18" s="12">
        <f t="shared" ref="P18:P27" si="2">L18+M18+N18</f>
        <v>639.17395999999997</v>
      </c>
      <c r="Q18" s="12">
        <f>Q20+Q21</f>
        <v>198.54</v>
      </c>
      <c r="R18" s="12">
        <f>R20+R21</f>
        <v>198.54</v>
      </c>
      <c r="S18" s="12">
        <f>S20+S21</f>
        <v>194.82619999999997</v>
      </c>
      <c r="T18" s="12">
        <f t="shared" ref="T18:T27" si="3">Q18+R18+S18</f>
        <v>591.9061999999999</v>
      </c>
      <c r="U18" s="40">
        <f>G18+K18+P18</f>
        <v>1611.1075599999999</v>
      </c>
    </row>
    <row r="19" spans="1:21">
      <c r="A19" s="15" t="s">
        <v>30</v>
      </c>
      <c r="B19" s="12"/>
      <c r="C19" s="12"/>
      <c r="D19" s="17"/>
      <c r="E19" s="17"/>
      <c r="F19" s="17"/>
      <c r="G19" s="13"/>
      <c r="H19" s="16"/>
      <c r="I19" s="16"/>
      <c r="J19" s="16"/>
      <c r="K19" s="12"/>
      <c r="L19" s="16"/>
      <c r="M19" s="16"/>
      <c r="N19" s="16"/>
      <c r="O19" s="16"/>
      <c r="P19" s="12"/>
      <c r="Q19" s="16"/>
      <c r="R19" s="16"/>
      <c r="S19" s="16"/>
      <c r="T19" s="12"/>
      <c r="U19" s="4"/>
    </row>
    <row r="20" spans="1:21" ht="26.4">
      <c r="A20" s="18" t="s">
        <v>34</v>
      </c>
      <c r="B20" s="17">
        <v>2203</v>
      </c>
      <c r="C20" s="12">
        <f t="shared" ref="C20:C27" si="4">G20+K20+P20+T20</f>
        <v>2203.0137599999998</v>
      </c>
      <c r="D20" s="17">
        <v>38.01</v>
      </c>
      <c r="E20" s="17">
        <v>233.47</v>
      </c>
      <c r="F20" s="17">
        <v>306.40703999999999</v>
      </c>
      <c r="G20" s="13">
        <f>D20+E20+F20</f>
        <v>577.88704000000007</v>
      </c>
      <c r="H20" s="17">
        <v>91.956829999999997</v>
      </c>
      <c r="I20" s="17">
        <v>145.55842999999999</v>
      </c>
      <c r="J20" s="17">
        <v>156.53129999999999</v>
      </c>
      <c r="K20" s="12">
        <f t="shared" si="1"/>
        <v>394.04656</v>
      </c>
      <c r="L20" s="17">
        <v>238.28022000000001</v>
      </c>
      <c r="M20" s="17">
        <v>146.5</v>
      </c>
      <c r="N20" s="17">
        <v>254.39374000000001</v>
      </c>
      <c r="O20" s="19"/>
      <c r="P20" s="12">
        <f>L20+M20+N20</f>
        <v>639.17395999999997</v>
      </c>
      <c r="Q20" s="17">
        <v>198.54</v>
      </c>
      <c r="R20" s="17">
        <v>198.54</v>
      </c>
      <c r="S20" s="17">
        <f>149.8262+126.5+22-59.7+32-75.8</f>
        <v>194.82619999999997</v>
      </c>
      <c r="T20" s="12">
        <f>Q20+R20+S20</f>
        <v>591.9061999999999</v>
      </c>
      <c r="U20" s="4"/>
    </row>
    <row r="21" spans="1:21" ht="26.4">
      <c r="A21" s="18" t="s">
        <v>35</v>
      </c>
      <c r="B21" s="17">
        <v>0</v>
      </c>
      <c r="C21" s="12">
        <f t="shared" si="4"/>
        <v>0</v>
      </c>
      <c r="D21" s="17"/>
      <c r="E21" s="17"/>
      <c r="F21" s="17"/>
      <c r="G21" s="13">
        <f t="shared" ref="G21:G27" si="5">D21+E21+F21</f>
        <v>0</v>
      </c>
      <c r="H21" s="17"/>
      <c r="I21" s="17"/>
      <c r="J21" s="17"/>
      <c r="K21" s="12">
        <f t="shared" si="1"/>
        <v>0</v>
      </c>
      <c r="L21" s="17"/>
      <c r="M21" s="17"/>
      <c r="N21" s="17"/>
      <c r="O21" s="19"/>
      <c r="P21" s="12">
        <f t="shared" si="2"/>
        <v>0</v>
      </c>
      <c r="Q21" s="17"/>
      <c r="R21" s="17"/>
      <c r="S21" s="17"/>
      <c r="T21" s="12">
        <f t="shared" si="3"/>
        <v>0</v>
      </c>
      <c r="U21" s="4"/>
    </row>
    <row r="22" spans="1:21" ht="39.6">
      <c r="A22" s="20" t="s">
        <v>36</v>
      </c>
      <c r="B22" s="17">
        <v>0</v>
      </c>
      <c r="C22" s="12">
        <f t="shared" si="4"/>
        <v>0</v>
      </c>
      <c r="D22" s="21">
        <v>0</v>
      </c>
      <c r="E22" s="21">
        <v>0</v>
      </c>
      <c r="F22" s="21">
        <v>0</v>
      </c>
      <c r="G22" s="13">
        <f t="shared" si="5"/>
        <v>0</v>
      </c>
      <c r="H22" s="17">
        <v>0</v>
      </c>
      <c r="I22" s="17">
        <v>0</v>
      </c>
      <c r="J22" s="17">
        <v>0</v>
      </c>
      <c r="K22" s="12">
        <f t="shared" si="1"/>
        <v>0</v>
      </c>
      <c r="L22" s="17">
        <v>0</v>
      </c>
      <c r="M22" s="17">
        <v>0</v>
      </c>
      <c r="N22" s="17">
        <v>0</v>
      </c>
      <c r="O22" s="19"/>
      <c r="P22" s="12">
        <f t="shared" si="2"/>
        <v>0</v>
      </c>
      <c r="Q22" s="17">
        <v>0</v>
      </c>
      <c r="R22" s="17">
        <v>0</v>
      </c>
      <c r="S22" s="17">
        <v>0</v>
      </c>
      <c r="T22" s="12">
        <f t="shared" si="3"/>
        <v>0</v>
      </c>
      <c r="U22" s="4"/>
    </row>
    <row r="23" spans="1:21" ht="26.4">
      <c r="A23" s="22" t="s">
        <v>37</v>
      </c>
      <c r="B23" s="13">
        <f>B25+B26+B27</f>
        <v>52356.6</v>
      </c>
      <c r="C23" s="12">
        <f t="shared" si="4"/>
        <v>52141.217579999997</v>
      </c>
      <c r="D23" s="13">
        <f>D25+D26+D27</f>
        <v>883.35616000000005</v>
      </c>
      <c r="E23" s="13">
        <f>E25+E26+E27</f>
        <v>4740.1212100000002</v>
      </c>
      <c r="F23" s="13">
        <f>F25+F26+F27</f>
        <v>5856.8423000000003</v>
      </c>
      <c r="G23" s="13">
        <f t="shared" si="5"/>
        <v>11480.319670000001</v>
      </c>
      <c r="H23" s="13">
        <f>H25+H26+H27</f>
        <v>4790.33763</v>
      </c>
      <c r="I23" s="13">
        <f>I25+I26+I27</f>
        <v>2067.8301200000001</v>
      </c>
      <c r="J23" s="13">
        <f>J25+J26+J27</f>
        <v>5339.6313200000004</v>
      </c>
      <c r="K23" s="12">
        <f t="shared" si="1"/>
        <v>12197.799070000001</v>
      </c>
      <c r="L23" s="13">
        <f>L25+L26+L27</f>
        <v>2395.6218399999998</v>
      </c>
      <c r="M23" s="13">
        <f>M25+M26+M27</f>
        <v>3641.0227300000001</v>
      </c>
      <c r="N23" s="13">
        <f>N25+N26+N27</f>
        <v>5977.4003700000003</v>
      </c>
      <c r="O23" s="23"/>
      <c r="P23" s="12">
        <f t="shared" si="2"/>
        <v>12014.04494</v>
      </c>
      <c r="Q23" s="13">
        <f>Q25+Q26+Q27</f>
        <v>4200</v>
      </c>
      <c r="R23" s="13">
        <f>R25+R26+R27</f>
        <v>4800</v>
      </c>
      <c r="S23" s="13">
        <f>S25+S26+S27</f>
        <v>7449.0539000000008</v>
      </c>
      <c r="T23" s="12">
        <f t="shared" si="3"/>
        <v>16449.053899999999</v>
      </c>
      <c r="U23" s="40">
        <f>G23+K23+P23</f>
        <v>35692.163679999998</v>
      </c>
    </row>
    <row r="24" spans="1:21">
      <c r="A24" s="15" t="s">
        <v>30</v>
      </c>
      <c r="B24" s="17"/>
      <c r="C24" s="12"/>
      <c r="D24" s="17"/>
      <c r="E24" s="17"/>
      <c r="F24" s="17"/>
      <c r="G24" s="13"/>
      <c r="H24" s="17"/>
      <c r="I24" s="17"/>
      <c r="J24" s="17"/>
      <c r="K24" s="12"/>
      <c r="L24" s="17"/>
      <c r="M24" s="24"/>
      <c r="N24" s="24"/>
      <c r="O24" s="19"/>
      <c r="P24" s="12"/>
      <c r="Q24" s="17"/>
      <c r="R24" s="17"/>
      <c r="S24" s="17"/>
      <c r="T24" s="12"/>
      <c r="U24" s="40">
        <f t="shared" ref="U24:U26" si="6">G24+K24+P24</f>
        <v>0</v>
      </c>
    </row>
    <row r="25" spans="1:21" ht="26.4">
      <c r="A25" s="15" t="s">
        <v>38</v>
      </c>
      <c r="B25" s="17">
        <v>52356.6</v>
      </c>
      <c r="C25" s="12">
        <f t="shared" si="4"/>
        <v>52131.217579999997</v>
      </c>
      <c r="D25" s="17">
        <v>883.35616000000005</v>
      </c>
      <c r="E25" s="17">
        <v>4740.1212100000002</v>
      </c>
      <c r="F25" s="17">
        <v>5856.8423000000003</v>
      </c>
      <c r="G25" s="13">
        <f>D25+E25+F25</f>
        <v>11480.319670000001</v>
      </c>
      <c r="H25" s="17">
        <v>4790.33763</v>
      </c>
      <c r="I25" s="17">
        <v>2067.8301200000001</v>
      </c>
      <c r="J25" s="17">
        <v>5339.6313200000004</v>
      </c>
      <c r="K25" s="12">
        <f t="shared" si="1"/>
        <v>12197.799070000001</v>
      </c>
      <c r="L25" s="17">
        <v>2385.6218399999998</v>
      </c>
      <c r="M25" s="17">
        <v>3641.0227300000001</v>
      </c>
      <c r="N25" s="17">
        <v>5977.4003700000003</v>
      </c>
      <c r="O25" s="17">
        <v>35185.5</v>
      </c>
      <c r="P25" s="12">
        <f>L25+M25+N25</f>
        <v>12004.04494</v>
      </c>
      <c r="Q25" s="17">
        <v>4200</v>
      </c>
      <c r="R25" s="17">
        <v>4800</v>
      </c>
      <c r="S25" s="17">
        <f>4545.1539+3404.4-500.5</f>
        <v>7449.0539000000008</v>
      </c>
      <c r="T25" s="12">
        <f t="shared" si="3"/>
        <v>16449.053899999999</v>
      </c>
      <c r="U25" s="40">
        <f t="shared" si="6"/>
        <v>35682.163679999998</v>
      </c>
    </row>
    <row r="26" spans="1:21" ht="26.4">
      <c r="A26" s="15" t="s">
        <v>39</v>
      </c>
      <c r="B26" s="17">
        <v>0</v>
      </c>
      <c r="C26" s="12">
        <f t="shared" si="4"/>
        <v>10</v>
      </c>
      <c r="D26" s="17"/>
      <c r="E26" s="17"/>
      <c r="F26" s="17"/>
      <c r="G26" s="13">
        <f t="shared" si="5"/>
        <v>0</v>
      </c>
      <c r="H26" s="17"/>
      <c r="I26" s="17"/>
      <c r="J26" s="17"/>
      <c r="K26" s="12">
        <f t="shared" si="1"/>
        <v>0</v>
      </c>
      <c r="L26" s="17">
        <v>10</v>
      </c>
      <c r="M26" s="17"/>
      <c r="N26" s="17"/>
      <c r="O26" s="17">
        <v>17230.8</v>
      </c>
      <c r="P26" s="12">
        <f t="shared" si="2"/>
        <v>10</v>
      </c>
      <c r="Q26" s="17"/>
      <c r="R26" s="17"/>
      <c r="S26" s="17"/>
      <c r="T26" s="12">
        <f t="shared" si="3"/>
        <v>0</v>
      </c>
      <c r="U26" s="40">
        <f t="shared" si="6"/>
        <v>10</v>
      </c>
    </row>
    <row r="27" spans="1:21" ht="39.6">
      <c r="A27" s="15" t="s">
        <v>40</v>
      </c>
      <c r="B27" s="17">
        <v>0</v>
      </c>
      <c r="C27" s="12">
        <f t="shared" si="4"/>
        <v>0</v>
      </c>
      <c r="D27" s="17">
        <v>0</v>
      </c>
      <c r="E27" s="17">
        <v>0</v>
      </c>
      <c r="F27" s="17">
        <v>0</v>
      </c>
      <c r="G27" s="13">
        <f t="shared" si="5"/>
        <v>0</v>
      </c>
      <c r="H27" s="17">
        <v>0</v>
      </c>
      <c r="I27" s="17">
        <v>0</v>
      </c>
      <c r="J27" s="17">
        <v>0</v>
      </c>
      <c r="K27" s="12">
        <f t="shared" si="1"/>
        <v>0</v>
      </c>
      <c r="L27" s="17">
        <v>0</v>
      </c>
      <c r="M27" s="24">
        <v>0</v>
      </c>
      <c r="N27" s="24">
        <v>0</v>
      </c>
      <c r="O27" s="19"/>
      <c r="P27" s="12">
        <f t="shared" si="2"/>
        <v>0</v>
      </c>
      <c r="Q27" s="17">
        <v>0</v>
      </c>
      <c r="R27" s="17">
        <v>0</v>
      </c>
      <c r="S27" s="17">
        <v>0</v>
      </c>
      <c r="T27" s="12">
        <f t="shared" si="3"/>
        <v>0</v>
      </c>
      <c r="U27" s="4"/>
    </row>
    <row r="28" spans="1:21" ht="26.4">
      <c r="A28" s="11" t="s">
        <v>41</v>
      </c>
      <c r="B28" s="13">
        <f>B18-B23</f>
        <v>-50153.599999999999</v>
      </c>
      <c r="C28" s="12">
        <f>C18-C23</f>
        <v>-49938.203819999995</v>
      </c>
      <c r="D28" s="16">
        <f>D18-D23</f>
        <v>-845.34616000000005</v>
      </c>
      <c r="E28" s="16">
        <f t="shared" ref="E28:T28" si="7">E18-E23</f>
        <v>-4506.65121</v>
      </c>
      <c r="F28" s="16">
        <f t="shared" si="7"/>
        <v>-5550.4352600000002</v>
      </c>
      <c r="G28" s="12">
        <f t="shared" si="7"/>
        <v>-10902.432630000001</v>
      </c>
      <c r="H28" s="16">
        <f t="shared" si="7"/>
        <v>-4698.3807999999999</v>
      </c>
      <c r="I28" s="16">
        <f t="shared" si="7"/>
        <v>-1922.27169</v>
      </c>
      <c r="J28" s="16">
        <f t="shared" si="7"/>
        <v>-5183.1000200000008</v>
      </c>
      <c r="K28" s="12">
        <f t="shared" si="7"/>
        <v>-11803.75251</v>
      </c>
      <c r="L28" s="16">
        <f t="shared" si="7"/>
        <v>-2157.3416199999997</v>
      </c>
      <c r="M28" s="16">
        <f t="shared" si="7"/>
        <v>-3494.5227300000001</v>
      </c>
      <c r="N28" s="16">
        <f t="shared" si="7"/>
        <v>-5723.0066299999999</v>
      </c>
      <c r="O28" s="12">
        <f t="shared" si="7"/>
        <v>0</v>
      </c>
      <c r="P28" s="12">
        <f t="shared" si="7"/>
        <v>-11374.87098</v>
      </c>
      <c r="Q28" s="16">
        <f t="shared" si="7"/>
        <v>-4001.46</v>
      </c>
      <c r="R28" s="16">
        <f t="shared" si="7"/>
        <v>-4601.46</v>
      </c>
      <c r="S28" s="16">
        <f t="shared" si="7"/>
        <v>-7254.2277000000013</v>
      </c>
      <c r="T28" s="12">
        <f t="shared" si="7"/>
        <v>-15857.1477</v>
      </c>
      <c r="U28" s="4"/>
    </row>
    <row r="29" spans="1:21" ht="26.4">
      <c r="A29" s="11" t="s">
        <v>42</v>
      </c>
      <c r="B29" s="12"/>
      <c r="C29" s="12"/>
      <c r="D29" s="13">
        <f>D31+D32</f>
        <v>-845.34616000000005</v>
      </c>
      <c r="E29" s="13">
        <f t="shared" ref="E29:T29" si="8">E31+E32</f>
        <v>-4506.65121</v>
      </c>
      <c r="F29" s="13">
        <f t="shared" si="8"/>
        <v>-5550.4352600000002</v>
      </c>
      <c r="G29" s="13">
        <f t="shared" si="8"/>
        <v>-10902.432630000001</v>
      </c>
      <c r="H29" s="13">
        <f t="shared" si="8"/>
        <v>-4698.3807999999999</v>
      </c>
      <c r="I29" s="13">
        <f t="shared" si="8"/>
        <v>-1922.27169</v>
      </c>
      <c r="J29" s="13">
        <f t="shared" si="8"/>
        <v>-5183.1000200000008</v>
      </c>
      <c r="K29" s="13">
        <f t="shared" si="8"/>
        <v>-11803.75251</v>
      </c>
      <c r="L29" s="13">
        <f t="shared" si="8"/>
        <v>-2157.3416199999997</v>
      </c>
      <c r="M29" s="13">
        <f t="shared" si="8"/>
        <v>-3494.5227300000001</v>
      </c>
      <c r="N29" s="13">
        <f t="shared" si="8"/>
        <v>-5723.0066299999999</v>
      </c>
      <c r="O29" s="13">
        <f t="shared" si="8"/>
        <v>-52416.3</v>
      </c>
      <c r="P29" s="13">
        <f t="shared" si="8"/>
        <v>-11374.87098</v>
      </c>
      <c r="Q29" s="13">
        <f t="shared" si="8"/>
        <v>-4001.46</v>
      </c>
      <c r="R29" s="13">
        <f t="shared" si="8"/>
        <v>-4601.46</v>
      </c>
      <c r="S29" s="13">
        <f t="shared" si="8"/>
        <v>-7254.2277000000013</v>
      </c>
      <c r="T29" s="13">
        <f t="shared" si="8"/>
        <v>-15857.1477</v>
      </c>
      <c r="U29" s="4"/>
    </row>
    <row r="30" spans="1:21">
      <c r="A30" s="15" t="s">
        <v>30</v>
      </c>
      <c r="B30" s="12"/>
      <c r="C30" s="12"/>
      <c r="D30" s="13"/>
      <c r="E30" s="14"/>
      <c r="F30" s="12"/>
      <c r="G30" s="13"/>
      <c r="H30" s="14"/>
      <c r="I30" s="12"/>
      <c r="J30" s="12"/>
      <c r="K30" s="12"/>
      <c r="L30" s="12"/>
      <c r="M30" s="12"/>
      <c r="N30" s="12"/>
      <c r="O30" s="12"/>
      <c r="P30" s="12"/>
      <c r="Q30" s="12"/>
      <c r="R30" s="14"/>
      <c r="S30" s="12"/>
      <c r="T30" s="12"/>
      <c r="U30" s="4"/>
    </row>
    <row r="31" spans="1:21">
      <c r="A31" s="15" t="s">
        <v>31</v>
      </c>
      <c r="B31" s="12"/>
      <c r="C31" s="12"/>
      <c r="D31" s="13">
        <f>D16+D20-D25</f>
        <v>-845.34616000000005</v>
      </c>
      <c r="E31" s="13">
        <f>E16+E20-E25</f>
        <v>-4506.65121</v>
      </c>
      <c r="F31" s="13">
        <f>F16+F20-F25</f>
        <v>-5550.4352600000002</v>
      </c>
      <c r="G31" s="13">
        <f t="shared" ref="E31:T32" si="9">G16+G20-G25</f>
        <v>-10902.432630000001</v>
      </c>
      <c r="H31" s="13">
        <f t="shared" si="9"/>
        <v>-4698.3807999999999</v>
      </c>
      <c r="I31" s="13">
        <f t="shared" si="9"/>
        <v>-1922.27169</v>
      </c>
      <c r="J31" s="13">
        <f t="shared" si="9"/>
        <v>-5183.1000200000008</v>
      </c>
      <c r="K31" s="13">
        <f t="shared" si="9"/>
        <v>-11803.75251</v>
      </c>
      <c r="L31" s="13">
        <f t="shared" si="9"/>
        <v>-2147.3416199999997</v>
      </c>
      <c r="M31" s="13">
        <f t="shared" si="9"/>
        <v>-3494.5227300000001</v>
      </c>
      <c r="N31" s="13">
        <f t="shared" si="9"/>
        <v>-5723.0066299999999</v>
      </c>
      <c r="O31" s="13">
        <f t="shared" si="9"/>
        <v>-35185.5</v>
      </c>
      <c r="P31" s="13">
        <f t="shared" si="9"/>
        <v>-11364.87098</v>
      </c>
      <c r="Q31" s="13">
        <f t="shared" si="9"/>
        <v>-4001.46</v>
      </c>
      <c r="R31" s="13">
        <f t="shared" si="9"/>
        <v>-4601.46</v>
      </c>
      <c r="S31" s="13">
        <f t="shared" si="9"/>
        <v>-7254.2277000000013</v>
      </c>
      <c r="T31" s="13">
        <f t="shared" si="9"/>
        <v>-15857.1477</v>
      </c>
      <c r="U31" s="4"/>
    </row>
    <row r="32" spans="1:21">
      <c r="A32" s="15" t="s">
        <v>32</v>
      </c>
      <c r="B32" s="12"/>
      <c r="C32" s="12"/>
      <c r="D32" s="17">
        <f>D17+D21-D26</f>
        <v>0</v>
      </c>
      <c r="E32" s="17">
        <f t="shared" si="9"/>
        <v>0</v>
      </c>
      <c r="F32" s="17">
        <f t="shared" si="9"/>
        <v>0</v>
      </c>
      <c r="G32" s="17">
        <f t="shared" si="9"/>
        <v>0</v>
      </c>
      <c r="H32" s="17">
        <f t="shared" si="9"/>
        <v>0</v>
      </c>
      <c r="I32" s="17">
        <f t="shared" si="9"/>
        <v>0</v>
      </c>
      <c r="J32" s="17">
        <f t="shared" si="9"/>
        <v>0</v>
      </c>
      <c r="K32" s="17">
        <f t="shared" si="9"/>
        <v>0</v>
      </c>
      <c r="L32" s="17">
        <f t="shared" si="9"/>
        <v>-10</v>
      </c>
      <c r="M32" s="17">
        <f t="shared" si="9"/>
        <v>0</v>
      </c>
      <c r="N32" s="17">
        <f t="shared" si="9"/>
        <v>0</v>
      </c>
      <c r="O32" s="17">
        <f t="shared" si="9"/>
        <v>-17230.8</v>
      </c>
      <c r="P32" s="17">
        <f t="shared" si="9"/>
        <v>-10</v>
      </c>
      <c r="Q32" s="17">
        <f t="shared" si="9"/>
        <v>0</v>
      </c>
      <c r="R32" s="17">
        <f t="shared" si="9"/>
        <v>0</v>
      </c>
      <c r="S32" s="17">
        <f t="shared" si="9"/>
        <v>0</v>
      </c>
      <c r="T32" s="17">
        <f t="shared" si="9"/>
        <v>0</v>
      </c>
      <c r="U32" s="4"/>
    </row>
    <row r="33" spans="1:19">
      <c r="B33" s="25">
        <f>B18-C18</f>
        <v>-1.3759999999820138E-2</v>
      </c>
      <c r="D33" s="25"/>
    </row>
    <row r="34" spans="1:19">
      <c r="A34" s="1" t="s">
        <v>43</v>
      </c>
      <c r="D34" s="25">
        <f>D21-D26</f>
        <v>0</v>
      </c>
      <c r="E34" s="25">
        <f>E21-E26</f>
        <v>0</v>
      </c>
      <c r="F34" s="25">
        <f>F21-F26</f>
        <v>0</v>
      </c>
      <c r="H34" s="25">
        <f>H21-H26</f>
        <v>0</v>
      </c>
      <c r="I34" s="25">
        <f>I21-I26</f>
        <v>0</v>
      </c>
      <c r="J34" s="25">
        <f>J21-J26</f>
        <v>0</v>
      </c>
      <c r="L34" s="25">
        <f>L21-L26</f>
        <v>-10</v>
      </c>
      <c r="M34" s="25">
        <f>M21-M26</f>
        <v>0</v>
      </c>
      <c r="N34" s="25">
        <f>N21-N26</f>
        <v>0</v>
      </c>
      <c r="Q34" s="25">
        <f>Q21-Q26</f>
        <v>0</v>
      </c>
      <c r="R34" s="25">
        <f>R21-R26</f>
        <v>0</v>
      </c>
      <c r="S34" s="25">
        <f>S21-S26</f>
        <v>0</v>
      </c>
    </row>
    <row r="35" spans="1:19">
      <c r="A35" s="1" t="s">
        <v>44</v>
      </c>
      <c r="G35" s="1" t="s">
        <v>45</v>
      </c>
      <c r="K35" s="1" t="s">
        <v>46</v>
      </c>
    </row>
    <row r="37" spans="1:19">
      <c r="A37" s="1" t="s">
        <v>47</v>
      </c>
      <c r="C37" s="1" t="s">
        <v>48</v>
      </c>
      <c r="G37" s="1" t="s">
        <v>45</v>
      </c>
      <c r="K37" s="1" t="s">
        <v>49</v>
      </c>
    </row>
    <row r="38" spans="1:19">
      <c r="C38" s="1" t="s">
        <v>50</v>
      </c>
    </row>
  </sheetData>
  <mergeCells count="17">
    <mergeCell ref="A8:T8"/>
    <mergeCell ref="A10:A12"/>
    <mergeCell ref="B10:B12"/>
    <mergeCell ref="C10:C12"/>
    <mergeCell ref="D10:F11"/>
    <mergeCell ref="G10:G12"/>
    <mergeCell ref="K10:K12"/>
    <mergeCell ref="L10:N11"/>
    <mergeCell ref="P10:P12"/>
    <mergeCell ref="Q10:S11"/>
    <mergeCell ref="T10:T12"/>
    <mergeCell ref="H10:J11"/>
    <mergeCell ref="P1:T1"/>
    <mergeCell ref="P2:T2"/>
    <mergeCell ref="A4:T4"/>
    <mergeCell ref="A5:T5"/>
    <mergeCell ref="A7:T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U38"/>
  <sheetViews>
    <sheetView topLeftCell="A4" zoomScale="90" zoomScaleNormal="90" workbookViewId="0">
      <selection activeCell="U23" sqref="U23"/>
    </sheetView>
  </sheetViews>
  <sheetFormatPr defaultColWidth="9.109375" defaultRowHeight="13.2"/>
  <cols>
    <col min="1" max="1" width="26.88671875" style="1" customWidth="1"/>
    <col min="2" max="2" width="10.44140625" style="1" customWidth="1"/>
    <col min="3" max="3" width="10" style="1" customWidth="1"/>
    <col min="4" max="6" width="9.109375" style="1" customWidth="1"/>
    <col min="7" max="7" width="9.88671875" style="1" customWidth="1"/>
    <col min="8" max="8" width="11" style="1" customWidth="1"/>
    <col min="9" max="9" width="10.88671875" style="1" customWidth="1"/>
    <col min="10" max="10" width="10.77734375" style="1" customWidth="1"/>
    <col min="11" max="11" width="10" style="1" customWidth="1"/>
    <col min="12" max="12" width="10.77734375" style="1" customWidth="1"/>
    <col min="13" max="13" width="11" style="1" customWidth="1"/>
    <col min="14" max="14" width="10.33203125" style="1" customWidth="1"/>
    <col min="15" max="15" width="0" style="1" hidden="1" customWidth="1"/>
    <col min="16" max="16" width="10.5546875" style="1" customWidth="1"/>
    <col min="17" max="17" width="10.109375" style="1" customWidth="1"/>
    <col min="18" max="18" width="11.109375" style="1" customWidth="1"/>
    <col min="19" max="19" width="10" style="1" customWidth="1"/>
    <col min="20" max="20" width="9.44140625" style="1" customWidth="1"/>
    <col min="21" max="21" width="11.6640625" style="1" customWidth="1"/>
    <col min="22" max="256" width="9.109375" style="1"/>
    <col min="257" max="257" width="26.88671875" style="1" customWidth="1"/>
    <col min="258" max="258" width="10.44140625" style="1" customWidth="1"/>
    <col min="259" max="259" width="8.88671875" style="1" customWidth="1"/>
    <col min="260" max="262" width="9.109375" style="1" customWidth="1"/>
    <col min="263" max="263" width="8.44140625" style="1" customWidth="1"/>
    <col min="264" max="266" width="9.109375" style="1" customWidth="1"/>
    <col min="267" max="267" width="8.44140625" style="1" customWidth="1"/>
    <col min="268" max="270" width="9.109375" style="1" customWidth="1"/>
    <col min="271" max="271" width="0" style="1" hidden="1" customWidth="1"/>
    <col min="272" max="272" width="8.44140625" style="1" customWidth="1"/>
    <col min="273" max="275" width="9.109375" style="1" customWidth="1"/>
    <col min="276" max="276" width="8.5546875" style="1" customWidth="1"/>
    <col min="277" max="277" width="11.6640625" style="1" customWidth="1"/>
    <col min="278" max="512" width="9.109375" style="1"/>
    <col min="513" max="513" width="26.88671875" style="1" customWidth="1"/>
    <col min="514" max="514" width="10.44140625" style="1" customWidth="1"/>
    <col min="515" max="515" width="8.88671875" style="1" customWidth="1"/>
    <col min="516" max="518" width="9.109375" style="1" customWidth="1"/>
    <col min="519" max="519" width="8.44140625" style="1" customWidth="1"/>
    <col min="520" max="522" width="9.109375" style="1" customWidth="1"/>
    <col min="523" max="523" width="8.44140625" style="1" customWidth="1"/>
    <col min="524" max="526" width="9.109375" style="1" customWidth="1"/>
    <col min="527" max="527" width="0" style="1" hidden="1" customWidth="1"/>
    <col min="528" max="528" width="8.44140625" style="1" customWidth="1"/>
    <col min="529" max="531" width="9.109375" style="1" customWidth="1"/>
    <col min="532" max="532" width="8.5546875" style="1" customWidth="1"/>
    <col min="533" max="533" width="11.6640625" style="1" customWidth="1"/>
    <col min="534" max="768" width="9.109375" style="1"/>
    <col min="769" max="769" width="26.88671875" style="1" customWidth="1"/>
    <col min="770" max="770" width="10.44140625" style="1" customWidth="1"/>
    <col min="771" max="771" width="8.88671875" style="1" customWidth="1"/>
    <col min="772" max="774" width="9.109375" style="1" customWidth="1"/>
    <col min="775" max="775" width="8.44140625" style="1" customWidth="1"/>
    <col min="776" max="778" width="9.109375" style="1" customWidth="1"/>
    <col min="779" max="779" width="8.44140625" style="1" customWidth="1"/>
    <col min="780" max="782" width="9.109375" style="1" customWidth="1"/>
    <col min="783" max="783" width="0" style="1" hidden="1" customWidth="1"/>
    <col min="784" max="784" width="8.44140625" style="1" customWidth="1"/>
    <col min="785" max="787" width="9.109375" style="1" customWidth="1"/>
    <col min="788" max="788" width="8.5546875" style="1" customWidth="1"/>
    <col min="789" max="789" width="11.6640625" style="1" customWidth="1"/>
    <col min="790" max="1024" width="9.109375" style="1"/>
    <col min="1025" max="1025" width="26.88671875" style="1" customWidth="1"/>
    <col min="1026" max="1026" width="10.44140625" style="1" customWidth="1"/>
    <col min="1027" max="1027" width="8.88671875" style="1" customWidth="1"/>
    <col min="1028" max="1030" width="9.109375" style="1" customWidth="1"/>
    <col min="1031" max="1031" width="8.44140625" style="1" customWidth="1"/>
    <col min="1032" max="1034" width="9.109375" style="1" customWidth="1"/>
    <col min="1035" max="1035" width="8.44140625" style="1" customWidth="1"/>
    <col min="1036" max="1038" width="9.109375" style="1" customWidth="1"/>
    <col min="1039" max="1039" width="0" style="1" hidden="1" customWidth="1"/>
    <col min="1040" max="1040" width="8.44140625" style="1" customWidth="1"/>
    <col min="1041" max="1043" width="9.109375" style="1" customWidth="1"/>
    <col min="1044" max="1044" width="8.5546875" style="1" customWidth="1"/>
    <col min="1045" max="1045" width="11.6640625" style="1" customWidth="1"/>
    <col min="1046" max="1280" width="9.109375" style="1"/>
    <col min="1281" max="1281" width="26.88671875" style="1" customWidth="1"/>
    <col min="1282" max="1282" width="10.44140625" style="1" customWidth="1"/>
    <col min="1283" max="1283" width="8.88671875" style="1" customWidth="1"/>
    <col min="1284" max="1286" width="9.109375" style="1" customWidth="1"/>
    <col min="1287" max="1287" width="8.44140625" style="1" customWidth="1"/>
    <col min="1288" max="1290" width="9.109375" style="1" customWidth="1"/>
    <col min="1291" max="1291" width="8.44140625" style="1" customWidth="1"/>
    <col min="1292" max="1294" width="9.109375" style="1" customWidth="1"/>
    <col min="1295" max="1295" width="0" style="1" hidden="1" customWidth="1"/>
    <col min="1296" max="1296" width="8.44140625" style="1" customWidth="1"/>
    <col min="1297" max="1299" width="9.109375" style="1" customWidth="1"/>
    <col min="1300" max="1300" width="8.5546875" style="1" customWidth="1"/>
    <col min="1301" max="1301" width="11.6640625" style="1" customWidth="1"/>
    <col min="1302" max="1536" width="9.109375" style="1"/>
    <col min="1537" max="1537" width="26.88671875" style="1" customWidth="1"/>
    <col min="1538" max="1538" width="10.44140625" style="1" customWidth="1"/>
    <col min="1539" max="1539" width="8.88671875" style="1" customWidth="1"/>
    <col min="1540" max="1542" width="9.109375" style="1" customWidth="1"/>
    <col min="1543" max="1543" width="8.44140625" style="1" customWidth="1"/>
    <col min="1544" max="1546" width="9.109375" style="1" customWidth="1"/>
    <col min="1547" max="1547" width="8.44140625" style="1" customWidth="1"/>
    <col min="1548" max="1550" width="9.109375" style="1" customWidth="1"/>
    <col min="1551" max="1551" width="0" style="1" hidden="1" customWidth="1"/>
    <col min="1552" max="1552" width="8.44140625" style="1" customWidth="1"/>
    <col min="1553" max="1555" width="9.109375" style="1" customWidth="1"/>
    <col min="1556" max="1556" width="8.5546875" style="1" customWidth="1"/>
    <col min="1557" max="1557" width="11.6640625" style="1" customWidth="1"/>
    <col min="1558" max="1792" width="9.109375" style="1"/>
    <col min="1793" max="1793" width="26.88671875" style="1" customWidth="1"/>
    <col min="1794" max="1794" width="10.44140625" style="1" customWidth="1"/>
    <col min="1795" max="1795" width="8.88671875" style="1" customWidth="1"/>
    <col min="1796" max="1798" width="9.109375" style="1" customWidth="1"/>
    <col min="1799" max="1799" width="8.44140625" style="1" customWidth="1"/>
    <col min="1800" max="1802" width="9.109375" style="1" customWidth="1"/>
    <col min="1803" max="1803" width="8.44140625" style="1" customWidth="1"/>
    <col min="1804" max="1806" width="9.109375" style="1" customWidth="1"/>
    <col min="1807" max="1807" width="0" style="1" hidden="1" customWidth="1"/>
    <col min="1808" max="1808" width="8.44140625" style="1" customWidth="1"/>
    <col min="1809" max="1811" width="9.109375" style="1" customWidth="1"/>
    <col min="1812" max="1812" width="8.5546875" style="1" customWidth="1"/>
    <col min="1813" max="1813" width="11.6640625" style="1" customWidth="1"/>
    <col min="1814" max="2048" width="9.109375" style="1"/>
    <col min="2049" max="2049" width="26.88671875" style="1" customWidth="1"/>
    <col min="2050" max="2050" width="10.44140625" style="1" customWidth="1"/>
    <col min="2051" max="2051" width="8.88671875" style="1" customWidth="1"/>
    <col min="2052" max="2054" width="9.109375" style="1" customWidth="1"/>
    <col min="2055" max="2055" width="8.44140625" style="1" customWidth="1"/>
    <col min="2056" max="2058" width="9.109375" style="1" customWidth="1"/>
    <col min="2059" max="2059" width="8.44140625" style="1" customWidth="1"/>
    <col min="2060" max="2062" width="9.109375" style="1" customWidth="1"/>
    <col min="2063" max="2063" width="0" style="1" hidden="1" customWidth="1"/>
    <col min="2064" max="2064" width="8.44140625" style="1" customWidth="1"/>
    <col min="2065" max="2067" width="9.109375" style="1" customWidth="1"/>
    <col min="2068" max="2068" width="8.5546875" style="1" customWidth="1"/>
    <col min="2069" max="2069" width="11.6640625" style="1" customWidth="1"/>
    <col min="2070" max="2304" width="9.109375" style="1"/>
    <col min="2305" max="2305" width="26.88671875" style="1" customWidth="1"/>
    <col min="2306" max="2306" width="10.44140625" style="1" customWidth="1"/>
    <col min="2307" max="2307" width="8.88671875" style="1" customWidth="1"/>
    <col min="2308" max="2310" width="9.109375" style="1" customWidth="1"/>
    <col min="2311" max="2311" width="8.44140625" style="1" customWidth="1"/>
    <col min="2312" max="2314" width="9.109375" style="1" customWidth="1"/>
    <col min="2315" max="2315" width="8.44140625" style="1" customWidth="1"/>
    <col min="2316" max="2318" width="9.109375" style="1" customWidth="1"/>
    <col min="2319" max="2319" width="0" style="1" hidden="1" customWidth="1"/>
    <col min="2320" max="2320" width="8.44140625" style="1" customWidth="1"/>
    <col min="2321" max="2323" width="9.109375" style="1" customWidth="1"/>
    <col min="2324" max="2324" width="8.5546875" style="1" customWidth="1"/>
    <col min="2325" max="2325" width="11.6640625" style="1" customWidth="1"/>
    <col min="2326" max="2560" width="9.109375" style="1"/>
    <col min="2561" max="2561" width="26.88671875" style="1" customWidth="1"/>
    <col min="2562" max="2562" width="10.44140625" style="1" customWidth="1"/>
    <col min="2563" max="2563" width="8.88671875" style="1" customWidth="1"/>
    <col min="2564" max="2566" width="9.109375" style="1" customWidth="1"/>
    <col min="2567" max="2567" width="8.44140625" style="1" customWidth="1"/>
    <col min="2568" max="2570" width="9.109375" style="1" customWidth="1"/>
    <col min="2571" max="2571" width="8.44140625" style="1" customWidth="1"/>
    <col min="2572" max="2574" width="9.109375" style="1" customWidth="1"/>
    <col min="2575" max="2575" width="0" style="1" hidden="1" customWidth="1"/>
    <col min="2576" max="2576" width="8.44140625" style="1" customWidth="1"/>
    <col min="2577" max="2579" width="9.109375" style="1" customWidth="1"/>
    <col min="2580" max="2580" width="8.5546875" style="1" customWidth="1"/>
    <col min="2581" max="2581" width="11.6640625" style="1" customWidth="1"/>
    <col min="2582" max="2816" width="9.109375" style="1"/>
    <col min="2817" max="2817" width="26.88671875" style="1" customWidth="1"/>
    <col min="2818" max="2818" width="10.44140625" style="1" customWidth="1"/>
    <col min="2819" max="2819" width="8.88671875" style="1" customWidth="1"/>
    <col min="2820" max="2822" width="9.109375" style="1" customWidth="1"/>
    <col min="2823" max="2823" width="8.44140625" style="1" customWidth="1"/>
    <col min="2824" max="2826" width="9.109375" style="1" customWidth="1"/>
    <col min="2827" max="2827" width="8.44140625" style="1" customWidth="1"/>
    <col min="2828" max="2830" width="9.109375" style="1" customWidth="1"/>
    <col min="2831" max="2831" width="0" style="1" hidden="1" customWidth="1"/>
    <col min="2832" max="2832" width="8.44140625" style="1" customWidth="1"/>
    <col min="2833" max="2835" width="9.109375" style="1" customWidth="1"/>
    <col min="2836" max="2836" width="8.5546875" style="1" customWidth="1"/>
    <col min="2837" max="2837" width="11.6640625" style="1" customWidth="1"/>
    <col min="2838" max="3072" width="9.109375" style="1"/>
    <col min="3073" max="3073" width="26.88671875" style="1" customWidth="1"/>
    <col min="3074" max="3074" width="10.44140625" style="1" customWidth="1"/>
    <col min="3075" max="3075" width="8.88671875" style="1" customWidth="1"/>
    <col min="3076" max="3078" width="9.109375" style="1" customWidth="1"/>
    <col min="3079" max="3079" width="8.44140625" style="1" customWidth="1"/>
    <col min="3080" max="3082" width="9.109375" style="1" customWidth="1"/>
    <col min="3083" max="3083" width="8.44140625" style="1" customWidth="1"/>
    <col min="3084" max="3086" width="9.109375" style="1" customWidth="1"/>
    <col min="3087" max="3087" width="0" style="1" hidden="1" customWidth="1"/>
    <col min="3088" max="3088" width="8.44140625" style="1" customWidth="1"/>
    <col min="3089" max="3091" width="9.109375" style="1" customWidth="1"/>
    <col min="3092" max="3092" width="8.5546875" style="1" customWidth="1"/>
    <col min="3093" max="3093" width="11.6640625" style="1" customWidth="1"/>
    <col min="3094" max="3328" width="9.109375" style="1"/>
    <col min="3329" max="3329" width="26.88671875" style="1" customWidth="1"/>
    <col min="3330" max="3330" width="10.44140625" style="1" customWidth="1"/>
    <col min="3331" max="3331" width="8.88671875" style="1" customWidth="1"/>
    <col min="3332" max="3334" width="9.109375" style="1" customWidth="1"/>
    <col min="3335" max="3335" width="8.44140625" style="1" customWidth="1"/>
    <col min="3336" max="3338" width="9.109375" style="1" customWidth="1"/>
    <col min="3339" max="3339" width="8.44140625" style="1" customWidth="1"/>
    <col min="3340" max="3342" width="9.109375" style="1" customWidth="1"/>
    <col min="3343" max="3343" width="0" style="1" hidden="1" customWidth="1"/>
    <col min="3344" max="3344" width="8.44140625" style="1" customWidth="1"/>
    <col min="3345" max="3347" width="9.109375" style="1" customWidth="1"/>
    <col min="3348" max="3348" width="8.5546875" style="1" customWidth="1"/>
    <col min="3349" max="3349" width="11.6640625" style="1" customWidth="1"/>
    <col min="3350" max="3584" width="9.109375" style="1"/>
    <col min="3585" max="3585" width="26.88671875" style="1" customWidth="1"/>
    <col min="3586" max="3586" width="10.44140625" style="1" customWidth="1"/>
    <col min="3587" max="3587" width="8.88671875" style="1" customWidth="1"/>
    <col min="3588" max="3590" width="9.109375" style="1" customWidth="1"/>
    <col min="3591" max="3591" width="8.44140625" style="1" customWidth="1"/>
    <col min="3592" max="3594" width="9.109375" style="1" customWidth="1"/>
    <col min="3595" max="3595" width="8.44140625" style="1" customWidth="1"/>
    <col min="3596" max="3598" width="9.109375" style="1" customWidth="1"/>
    <col min="3599" max="3599" width="0" style="1" hidden="1" customWidth="1"/>
    <col min="3600" max="3600" width="8.44140625" style="1" customWidth="1"/>
    <col min="3601" max="3603" width="9.109375" style="1" customWidth="1"/>
    <col min="3604" max="3604" width="8.5546875" style="1" customWidth="1"/>
    <col min="3605" max="3605" width="11.6640625" style="1" customWidth="1"/>
    <col min="3606" max="3840" width="9.109375" style="1"/>
    <col min="3841" max="3841" width="26.88671875" style="1" customWidth="1"/>
    <col min="3842" max="3842" width="10.44140625" style="1" customWidth="1"/>
    <col min="3843" max="3843" width="8.88671875" style="1" customWidth="1"/>
    <col min="3844" max="3846" width="9.109375" style="1" customWidth="1"/>
    <col min="3847" max="3847" width="8.44140625" style="1" customWidth="1"/>
    <col min="3848" max="3850" width="9.109375" style="1" customWidth="1"/>
    <col min="3851" max="3851" width="8.44140625" style="1" customWidth="1"/>
    <col min="3852" max="3854" width="9.109375" style="1" customWidth="1"/>
    <col min="3855" max="3855" width="0" style="1" hidden="1" customWidth="1"/>
    <col min="3856" max="3856" width="8.44140625" style="1" customWidth="1"/>
    <col min="3857" max="3859" width="9.109375" style="1" customWidth="1"/>
    <col min="3860" max="3860" width="8.5546875" style="1" customWidth="1"/>
    <col min="3861" max="3861" width="11.6640625" style="1" customWidth="1"/>
    <col min="3862" max="4096" width="9.109375" style="1"/>
    <col min="4097" max="4097" width="26.88671875" style="1" customWidth="1"/>
    <col min="4098" max="4098" width="10.44140625" style="1" customWidth="1"/>
    <col min="4099" max="4099" width="8.88671875" style="1" customWidth="1"/>
    <col min="4100" max="4102" width="9.109375" style="1" customWidth="1"/>
    <col min="4103" max="4103" width="8.44140625" style="1" customWidth="1"/>
    <col min="4104" max="4106" width="9.109375" style="1" customWidth="1"/>
    <col min="4107" max="4107" width="8.44140625" style="1" customWidth="1"/>
    <col min="4108" max="4110" width="9.109375" style="1" customWidth="1"/>
    <col min="4111" max="4111" width="0" style="1" hidden="1" customWidth="1"/>
    <col min="4112" max="4112" width="8.44140625" style="1" customWidth="1"/>
    <col min="4113" max="4115" width="9.109375" style="1" customWidth="1"/>
    <col min="4116" max="4116" width="8.5546875" style="1" customWidth="1"/>
    <col min="4117" max="4117" width="11.6640625" style="1" customWidth="1"/>
    <col min="4118" max="4352" width="9.109375" style="1"/>
    <col min="4353" max="4353" width="26.88671875" style="1" customWidth="1"/>
    <col min="4354" max="4354" width="10.44140625" style="1" customWidth="1"/>
    <col min="4355" max="4355" width="8.88671875" style="1" customWidth="1"/>
    <col min="4356" max="4358" width="9.109375" style="1" customWidth="1"/>
    <col min="4359" max="4359" width="8.44140625" style="1" customWidth="1"/>
    <col min="4360" max="4362" width="9.109375" style="1" customWidth="1"/>
    <col min="4363" max="4363" width="8.44140625" style="1" customWidth="1"/>
    <col min="4364" max="4366" width="9.109375" style="1" customWidth="1"/>
    <col min="4367" max="4367" width="0" style="1" hidden="1" customWidth="1"/>
    <col min="4368" max="4368" width="8.44140625" style="1" customWidth="1"/>
    <col min="4369" max="4371" width="9.109375" style="1" customWidth="1"/>
    <col min="4372" max="4372" width="8.5546875" style="1" customWidth="1"/>
    <col min="4373" max="4373" width="11.6640625" style="1" customWidth="1"/>
    <col min="4374" max="4608" width="9.109375" style="1"/>
    <col min="4609" max="4609" width="26.88671875" style="1" customWidth="1"/>
    <col min="4610" max="4610" width="10.44140625" style="1" customWidth="1"/>
    <col min="4611" max="4611" width="8.88671875" style="1" customWidth="1"/>
    <col min="4612" max="4614" width="9.109375" style="1" customWidth="1"/>
    <col min="4615" max="4615" width="8.44140625" style="1" customWidth="1"/>
    <col min="4616" max="4618" width="9.109375" style="1" customWidth="1"/>
    <col min="4619" max="4619" width="8.44140625" style="1" customWidth="1"/>
    <col min="4620" max="4622" width="9.109375" style="1" customWidth="1"/>
    <col min="4623" max="4623" width="0" style="1" hidden="1" customWidth="1"/>
    <col min="4624" max="4624" width="8.44140625" style="1" customWidth="1"/>
    <col min="4625" max="4627" width="9.109375" style="1" customWidth="1"/>
    <col min="4628" max="4628" width="8.5546875" style="1" customWidth="1"/>
    <col min="4629" max="4629" width="11.6640625" style="1" customWidth="1"/>
    <col min="4630" max="4864" width="9.109375" style="1"/>
    <col min="4865" max="4865" width="26.88671875" style="1" customWidth="1"/>
    <col min="4866" max="4866" width="10.44140625" style="1" customWidth="1"/>
    <col min="4867" max="4867" width="8.88671875" style="1" customWidth="1"/>
    <col min="4868" max="4870" width="9.109375" style="1" customWidth="1"/>
    <col min="4871" max="4871" width="8.44140625" style="1" customWidth="1"/>
    <col min="4872" max="4874" width="9.109375" style="1" customWidth="1"/>
    <col min="4875" max="4875" width="8.44140625" style="1" customWidth="1"/>
    <col min="4876" max="4878" width="9.109375" style="1" customWidth="1"/>
    <col min="4879" max="4879" width="0" style="1" hidden="1" customWidth="1"/>
    <col min="4880" max="4880" width="8.44140625" style="1" customWidth="1"/>
    <col min="4881" max="4883" width="9.109375" style="1" customWidth="1"/>
    <col min="4884" max="4884" width="8.5546875" style="1" customWidth="1"/>
    <col min="4885" max="4885" width="11.6640625" style="1" customWidth="1"/>
    <col min="4886" max="5120" width="9.109375" style="1"/>
    <col min="5121" max="5121" width="26.88671875" style="1" customWidth="1"/>
    <col min="5122" max="5122" width="10.44140625" style="1" customWidth="1"/>
    <col min="5123" max="5123" width="8.88671875" style="1" customWidth="1"/>
    <col min="5124" max="5126" width="9.109375" style="1" customWidth="1"/>
    <col min="5127" max="5127" width="8.44140625" style="1" customWidth="1"/>
    <col min="5128" max="5130" width="9.109375" style="1" customWidth="1"/>
    <col min="5131" max="5131" width="8.44140625" style="1" customWidth="1"/>
    <col min="5132" max="5134" width="9.109375" style="1" customWidth="1"/>
    <col min="5135" max="5135" width="0" style="1" hidden="1" customWidth="1"/>
    <col min="5136" max="5136" width="8.44140625" style="1" customWidth="1"/>
    <col min="5137" max="5139" width="9.109375" style="1" customWidth="1"/>
    <col min="5140" max="5140" width="8.5546875" style="1" customWidth="1"/>
    <col min="5141" max="5141" width="11.6640625" style="1" customWidth="1"/>
    <col min="5142" max="5376" width="9.109375" style="1"/>
    <col min="5377" max="5377" width="26.88671875" style="1" customWidth="1"/>
    <col min="5378" max="5378" width="10.44140625" style="1" customWidth="1"/>
    <col min="5379" max="5379" width="8.88671875" style="1" customWidth="1"/>
    <col min="5380" max="5382" width="9.109375" style="1" customWidth="1"/>
    <col min="5383" max="5383" width="8.44140625" style="1" customWidth="1"/>
    <col min="5384" max="5386" width="9.109375" style="1" customWidth="1"/>
    <col min="5387" max="5387" width="8.44140625" style="1" customWidth="1"/>
    <col min="5388" max="5390" width="9.109375" style="1" customWidth="1"/>
    <col min="5391" max="5391" width="0" style="1" hidden="1" customWidth="1"/>
    <col min="5392" max="5392" width="8.44140625" style="1" customWidth="1"/>
    <col min="5393" max="5395" width="9.109375" style="1" customWidth="1"/>
    <col min="5396" max="5396" width="8.5546875" style="1" customWidth="1"/>
    <col min="5397" max="5397" width="11.6640625" style="1" customWidth="1"/>
    <col min="5398" max="5632" width="9.109375" style="1"/>
    <col min="5633" max="5633" width="26.88671875" style="1" customWidth="1"/>
    <col min="5634" max="5634" width="10.44140625" style="1" customWidth="1"/>
    <col min="5635" max="5635" width="8.88671875" style="1" customWidth="1"/>
    <col min="5636" max="5638" width="9.109375" style="1" customWidth="1"/>
    <col min="5639" max="5639" width="8.44140625" style="1" customWidth="1"/>
    <col min="5640" max="5642" width="9.109375" style="1" customWidth="1"/>
    <col min="5643" max="5643" width="8.44140625" style="1" customWidth="1"/>
    <col min="5644" max="5646" width="9.109375" style="1" customWidth="1"/>
    <col min="5647" max="5647" width="0" style="1" hidden="1" customWidth="1"/>
    <col min="5648" max="5648" width="8.44140625" style="1" customWidth="1"/>
    <col min="5649" max="5651" width="9.109375" style="1" customWidth="1"/>
    <col min="5652" max="5652" width="8.5546875" style="1" customWidth="1"/>
    <col min="5653" max="5653" width="11.6640625" style="1" customWidth="1"/>
    <col min="5654" max="5888" width="9.109375" style="1"/>
    <col min="5889" max="5889" width="26.88671875" style="1" customWidth="1"/>
    <col min="5890" max="5890" width="10.44140625" style="1" customWidth="1"/>
    <col min="5891" max="5891" width="8.88671875" style="1" customWidth="1"/>
    <col min="5892" max="5894" width="9.109375" style="1" customWidth="1"/>
    <col min="5895" max="5895" width="8.44140625" style="1" customWidth="1"/>
    <col min="5896" max="5898" width="9.109375" style="1" customWidth="1"/>
    <col min="5899" max="5899" width="8.44140625" style="1" customWidth="1"/>
    <col min="5900" max="5902" width="9.109375" style="1" customWidth="1"/>
    <col min="5903" max="5903" width="0" style="1" hidden="1" customWidth="1"/>
    <col min="5904" max="5904" width="8.44140625" style="1" customWidth="1"/>
    <col min="5905" max="5907" width="9.109375" style="1" customWidth="1"/>
    <col min="5908" max="5908" width="8.5546875" style="1" customWidth="1"/>
    <col min="5909" max="5909" width="11.6640625" style="1" customWidth="1"/>
    <col min="5910" max="6144" width="9.109375" style="1"/>
    <col min="6145" max="6145" width="26.88671875" style="1" customWidth="1"/>
    <col min="6146" max="6146" width="10.44140625" style="1" customWidth="1"/>
    <col min="6147" max="6147" width="8.88671875" style="1" customWidth="1"/>
    <col min="6148" max="6150" width="9.109375" style="1" customWidth="1"/>
    <col min="6151" max="6151" width="8.44140625" style="1" customWidth="1"/>
    <col min="6152" max="6154" width="9.109375" style="1" customWidth="1"/>
    <col min="6155" max="6155" width="8.44140625" style="1" customWidth="1"/>
    <col min="6156" max="6158" width="9.109375" style="1" customWidth="1"/>
    <col min="6159" max="6159" width="0" style="1" hidden="1" customWidth="1"/>
    <col min="6160" max="6160" width="8.44140625" style="1" customWidth="1"/>
    <col min="6161" max="6163" width="9.109375" style="1" customWidth="1"/>
    <col min="6164" max="6164" width="8.5546875" style="1" customWidth="1"/>
    <col min="6165" max="6165" width="11.6640625" style="1" customWidth="1"/>
    <col min="6166" max="6400" width="9.109375" style="1"/>
    <col min="6401" max="6401" width="26.88671875" style="1" customWidth="1"/>
    <col min="6402" max="6402" width="10.44140625" style="1" customWidth="1"/>
    <col min="6403" max="6403" width="8.88671875" style="1" customWidth="1"/>
    <col min="6404" max="6406" width="9.109375" style="1" customWidth="1"/>
    <col min="6407" max="6407" width="8.44140625" style="1" customWidth="1"/>
    <col min="6408" max="6410" width="9.109375" style="1" customWidth="1"/>
    <col min="6411" max="6411" width="8.44140625" style="1" customWidth="1"/>
    <col min="6412" max="6414" width="9.109375" style="1" customWidth="1"/>
    <col min="6415" max="6415" width="0" style="1" hidden="1" customWidth="1"/>
    <col min="6416" max="6416" width="8.44140625" style="1" customWidth="1"/>
    <col min="6417" max="6419" width="9.109375" style="1" customWidth="1"/>
    <col min="6420" max="6420" width="8.5546875" style="1" customWidth="1"/>
    <col min="6421" max="6421" width="11.6640625" style="1" customWidth="1"/>
    <col min="6422" max="6656" width="9.109375" style="1"/>
    <col min="6657" max="6657" width="26.88671875" style="1" customWidth="1"/>
    <col min="6658" max="6658" width="10.44140625" style="1" customWidth="1"/>
    <col min="6659" max="6659" width="8.88671875" style="1" customWidth="1"/>
    <col min="6660" max="6662" width="9.109375" style="1" customWidth="1"/>
    <col min="6663" max="6663" width="8.44140625" style="1" customWidth="1"/>
    <col min="6664" max="6666" width="9.109375" style="1" customWidth="1"/>
    <col min="6667" max="6667" width="8.44140625" style="1" customWidth="1"/>
    <col min="6668" max="6670" width="9.109375" style="1" customWidth="1"/>
    <col min="6671" max="6671" width="0" style="1" hidden="1" customWidth="1"/>
    <col min="6672" max="6672" width="8.44140625" style="1" customWidth="1"/>
    <col min="6673" max="6675" width="9.109375" style="1" customWidth="1"/>
    <col min="6676" max="6676" width="8.5546875" style="1" customWidth="1"/>
    <col min="6677" max="6677" width="11.6640625" style="1" customWidth="1"/>
    <col min="6678" max="6912" width="9.109375" style="1"/>
    <col min="6913" max="6913" width="26.88671875" style="1" customWidth="1"/>
    <col min="6914" max="6914" width="10.44140625" style="1" customWidth="1"/>
    <col min="6915" max="6915" width="8.88671875" style="1" customWidth="1"/>
    <col min="6916" max="6918" width="9.109375" style="1" customWidth="1"/>
    <col min="6919" max="6919" width="8.44140625" style="1" customWidth="1"/>
    <col min="6920" max="6922" width="9.109375" style="1" customWidth="1"/>
    <col min="6923" max="6923" width="8.44140625" style="1" customWidth="1"/>
    <col min="6924" max="6926" width="9.109375" style="1" customWidth="1"/>
    <col min="6927" max="6927" width="0" style="1" hidden="1" customWidth="1"/>
    <col min="6928" max="6928" width="8.44140625" style="1" customWidth="1"/>
    <col min="6929" max="6931" width="9.109375" style="1" customWidth="1"/>
    <col min="6932" max="6932" width="8.5546875" style="1" customWidth="1"/>
    <col min="6933" max="6933" width="11.6640625" style="1" customWidth="1"/>
    <col min="6934" max="7168" width="9.109375" style="1"/>
    <col min="7169" max="7169" width="26.88671875" style="1" customWidth="1"/>
    <col min="7170" max="7170" width="10.44140625" style="1" customWidth="1"/>
    <col min="7171" max="7171" width="8.88671875" style="1" customWidth="1"/>
    <col min="7172" max="7174" width="9.109375" style="1" customWidth="1"/>
    <col min="7175" max="7175" width="8.44140625" style="1" customWidth="1"/>
    <col min="7176" max="7178" width="9.109375" style="1" customWidth="1"/>
    <col min="7179" max="7179" width="8.44140625" style="1" customWidth="1"/>
    <col min="7180" max="7182" width="9.109375" style="1" customWidth="1"/>
    <col min="7183" max="7183" width="0" style="1" hidden="1" customWidth="1"/>
    <col min="7184" max="7184" width="8.44140625" style="1" customWidth="1"/>
    <col min="7185" max="7187" width="9.109375" style="1" customWidth="1"/>
    <col min="7188" max="7188" width="8.5546875" style="1" customWidth="1"/>
    <col min="7189" max="7189" width="11.6640625" style="1" customWidth="1"/>
    <col min="7190" max="7424" width="9.109375" style="1"/>
    <col min="7425" max="7425" width="26.88671875" style="1" customWidth="1"/>
    <col min="7426" max="7426" width="10.44140625" style="1" customWidth="1"/>
    <col min="7427" max="7427" width="8.88671875" style="1" customWidth="1"/>
    <col min="7428" max="7430" width="9.109375" style="1" customWidth="1"/>
    <col min="7431" max="7431" width="8.44140625" style="1" customWidth="1"/>
    <col min="7432" max="7434" width="9.109375" style="1" customWidth="1"/>
    <col min="7435" max="7435" width="8.44140625" style="1" customWidth="1"/>
    <col min="7436" max="7438" width="9.109375" style="1" customWidth="1"/>
    <col min="7439" max="7439" width="0" style="1" hidden="1" customWidth="1"/>
    <col min="7440" max="7440" width="8.44140625" style="1" customWidth="1"/>
    <col min="7441" max="7443" width="9.109375" style="1" customWidth="1"/>
    <col min="7444" max="7444" width="8.5546875" style="1" customWidth="1"/>
    <col min="7445" max="7445" width="11.6640625" style="1" customWidth="1"/>
    <col min="7446" max="7680" width="9.109375" style="1"/>
    <col min="7681" max="7681" width="26.88671875" style="1" customWidth="1"/>
    <col min="7682" max="7682" width="10.44140625" style="1" customWidth="1"/>
    <col min="7683" max="7683" width="8.88671875" style="1" customWidth="1"/>
    <col min="7684" max="7686" width="9.109375" style="1" customWidth="1"/>
    <col min="7687" max="7687" width="8.44140625" style="1" customWidth="1"/>
    <col min="7688" max="7690" width="9.109375" style="1" customWidth="1"/>
    <col min="7691" max="7691" width="8.44140625" style="1" customWidth="1"/>
    <col min="7692" max="7694" width="9.109375" style="1" customWidth="1"/>
    <col min="7695" max="7695" width="0" style="1" hidden="1" customWidth="1"/>
    <col min="7696" max="7696" width="8.44140625" style="1" customWidth="1"/>
    <col min="7697" max="7699" width="9.109375" style="1" customWidth="1"/>
    <col min="7700" max="7700" width="8.5546875" style="1" customWidth="1"/>
    <col min="7701" max="7701" width="11.6640625" style="1" customWidth="1"/>
    <col min="7702" max="7936" width="9.109375" style="1"/>
    <col min="7937" max="7937" width="26.88671875" style="1" customWidth="1"/>
    <col min="7938" max="7938" width="10.44140625" style="1" customWidth="1"/>
    <col min="7939" max="7939" width="8.88671875" style="1" customWidth="1"/>
    <col min="7940" max="7942" width="9.109375" style="1" customWidth="1"/>
    <col min="7943" max="7943" width="8.44140625" style="1" customWidth="1"/>
    <col min="7944" max="7946" width="9.109375" style="1" customWidth="1"/>
    <col min="7947" max="7947" width="8.44140625" style="1" customWidth="1"/>
    <col min="7948" max="7950" width="9.109375" style="1" customWidth="1"/>
    <col min="7951" max="7951" width="0" style="1" hidden="1" customWidth="1"/>
    <col min="7952" max="7952" width="8.44140625" style="1" customWidth="1"/>
    <col min="7953" max="7955" width="9.109375" style="1" customWidth="1"/>
    <col min="7956" max="7956" width="8.5546875" style="1" customWidth="1"/>
    <col min="7957" max="7957" width="11.6640625" style="1" customWidth="1"/>
    <col min="7958" max="8192" width="9.109375" style="1"/>
    <col min="8193" max="8193" width="26.88671875" style="1" customWidth="1"/>
    <col min="8194" max="8194" width="10.44140625" style="1" customWidth="1"/>
    <col min="8195" max="8195" width="8.88671875" style="1" customWidth="1"/>
    <col min="8196" max="8198" width="9.109375" style="1" customWidth="1"/>
    <col min="8199" max="8199" width="8.44140625" style="1" customWidth="1"/>
    <col min="8200" max="8202" width="9.109375" style="1" customWidth="1"/>
    <col min="8203" max="8203" width="8.44140625" style="1" customWidth="1"/>
    <col min="8204" max="8206" width="9.109375" style="1" customWidth="1"/>
    <col min="8207" max="8207" width="0" style="1" hidden="1" customWidth="1"/>
    <col min="8208" max="8208" width="8.44140625" style="1" customWidth="1"/>
    <col min="8209" max="8211" width="9.109375" style="1" customWidth="1"/>
    <col min="8212" max="8212" width="8.5546875" style="1" customWidth="1"/>
    <col min="8213" max="8213" width="11.6640625" style="1" customWidth="1"/>
    <col min="8214" max="8448" width="9.109375" style="1"/>
    <col min="8449" max="8449" width="26.88671875" style="1" customWidth="1"/>
    <col min="8450" max="8450" width="10.44140625" style="1" customWidth="1"/>
    <col min="8451" max="8451" width="8.88671875" style="1" customWidth="1"/>
    <col min="8452" max="8454" width="9.109375" style="1" customWidth="1"/>
    <col min="8455" max="8455" width="8.44140625" style="1" customWidth="1"/>
    <col min="8456" max="8458" width="9.109375" style="1" customWidth="1"/>
    <col min="8459" max="8459" width="8.44140625" style="1" customWidth="1"/>
    <col min="8460" max="8462" width="9.109375" style="1" customWidth="1"/>
    <col min="8463" max="8463" width="0" style="1" hidden="1" customWidth="1"/>
    <col min="8464" max="8464" width="8.44140625" style="1" customWidth="1"/>
    <col min="8465" max="8467" width="9.109375" style="1" customWidth="1"/>
    <col min="8468" max="8468" width="8.5546875" style="1" customWidth="1"/>
    <col min="8469" max="8469" width="11.6640625" style="1" customWidth="1"/>
    <col min="8470" max="8704" width="9.109375" style="1"/>
    <col min="8705" max="8705" width="26.88671875" style="1" customWidth="1"/>
    <col min="8706" max="8706" width="10.44140625" style="1" customWidth="1"/>
    <col min="8707" max="8707" width="8.88671875" style="1" customWidth="1"/>
    <col min="8708" max="8710" width="9.109375" style="1" customWidth="1"/>
    <col min="8711" max="8711" width="8.44140625" style="1" customWidth="1"/>
    <col min="8712" max="8714" width="9.109375" style="1" customWidth="1"/>
    <col min="8715" max="8715" width="8.44140625" style="1" customWidth="1"/>
    <col min="8716" max="8718" width="9.109375" style="1" customWidth="1"/>
    <col min="8719" max="8719" width="0" style="1" hidden="1" customWidth="1"/>
    <col min="8720" max="8720" width="8.44140625" style="1" customWidth="1"/>
    <col min="8721" max="8723" width="9.109375" style="1" customWidth="1"/>
    <col min="8724" max="8724" width="8.5546875" style="1" customWidth="1"/>
    <col min="8725" max="8725" width="11.6640625" style="1" customWidth="1"/>
    <col min="8726" max="8960" width="9.109375" style="1"/>
    <col min="8961" max="8961" width="26.88671875" style="1" customWidth="1"/>
    <col min="8962" max="8962" width="10.44140625" style="1" customWidth="1"/>
    <col min="8963" max="8963" width="8.88671875" style="1" customWidth="1"/>
    <col min="8964" max="8966" width="9.109375" style="1" customWidth="1"/>
    <col min="8967" max="8967" width="8.44140625" style="1" customWidth="1"/>
    <col min="8968" max="8970" width="9.109375" style="1" customWidth="1"/>
    <col min="8971" max="8971" width="8.44140625" style="1" customWidth="1"/>
    <col min="8972" max="8974" width="9.109375" style="1" customWidth="1"/>
    <col min="8975" max="8975" width="0" style="1" hidden="1" customWidth="1"/>
    <col min="8976" max="8976" width="8.44140625" style="1" customWidth="1"/>
    <col min="8977" max="8979" width="9.109375" style="1" customWidth="1"/>
    <col min="8980" max="8980" width="8.5546875" style="1" customWidth="1"/>
    <col min="8981" max="8981" width="11.6640625" style="1" customWidth="1"/>
    <col min="8982" max="9216" width="9.109375" style="1"/>
    <col min="9217" max="9217" width="26.88671875" style="1" customWidth="1"/>
    <col min="9218" max="9218" width="10.44140625" style="1" customWidth="1"/>
    <col min="9219" max="9219" width="8.88671875" style="1" customWidth="1"/>
    <col min="9220" max="9222" width="9.109375" style="1" customWidth="1"/>
    <col min="9223" max="9223" width="8.44140625" style="1" customWidth="1"/>
    <col min="9224" max="9226" width="9.109375" style="1" customWidth="1"/>
    <col min="9227" max="9227" width="8.44140625" style="1" customWidth="1"/>
    <col min="9228" max="9230" width="9.109375" style="1" customWidth="1"/>
    <col min="9231" max="9231" width="0" style="1" hidden="1" customWidth="1"/>
    <col min="9232" max="9232" width="8.44140625" style="1" customWidth="1"/>
    <col min="9233" max="9235" width="9.109375" style="1" customWidth="1"/>
    <col min="9236" max="9236" width="8.5546875" style="1" customWidth="1"/>
    <col min="9237" max="9237" width="11.6640625" style="1" customWidth="1"/>
    <col min="9238" max="9472" width="9.109375" style="1"/>
    <col min="9473" max="9473" width="26.88671875" style="1" customWidth="1"/>
    <col min="9474" max="9474" width="10.44140625" style="1" customWidth="1"/>
    <col min="9475" max="9475" width="8.88671875" style="1" customWidth="1"/>
    <col min="9476" max="9478" width="9.109375" style="1" customWidth="1"/>
    <col min="9479" max="9479" width="8.44140625" style="1" customWidth="1"/>
    <col min="9480" max="9482" width="9.109375" style="1" customWidth="1"/>
    <col min="9483" max="9483" width="8.44140625" style="1" customWidth="1"/>
    <col min="9484" max="9486" width="9.109375" style="1" customWidth="1"/>
    <col min="9487" max="9487" width="0" style="1" hidden="1" customWidth="1"/>
    <col min="9488" max="9488" width="8.44140625" style="1" customWidth="1"/>
    <col min="9489" max="9491" width="9.109375" style="1" customWidth="1"/>
    <col min="9492" max="9492" width="8.5546875" style="1" customWidth="1"/>
    <col min="9493" max="9493" width="11.6640625" style="1" customWidth="1"/>
    <col min="9494" max="9728" width="9.109375" style="1"/>
    <col min="9729" max="9729" width="26.88671875" style="1" customWidth="1"/>
    <col min="9730" max="9730" width="10.44140625" style="1" customWidth="1"/>
    <col min="9731" max="9731" width="8.88671875" style="1" customWidth="1"/>
    <col min="9732" max="9734" width="9.109375" style="1" customWidth="1"/>
    <col min="9735" max="9735" width="8.44140625" style="1" customWidth="1"/>
    <col min="9736" max="9738" width="9.109375" style="1" customWidth="1"/>
    <col min="9739" max="9739" width="8.44140625" style="1" customWidth="1"/>
    <col min="9740" max="9742" width="9.109375" style="1" customWidth="1"/>
    <col min="9743" max="9743" width="0" style="1" hidden="1" customWidth="1"/>
    <col min="9744" max="9744" width="8.44140625" style="1" customWidth="1"/>
    <col min="9745" max="9747" width="9.109375" style="1" customWidth="1"/>
    <col min="9748" max="9748" width="8.5546875" style="1" customWidth="1"/>
    <col min="9749" max="9749" width="11.6640625" style="1" customWidth="1"/>
    <col min="9750" max="9984" width="9.109375" style="1"/>
    <col min="9985" max="9985" width="26.88671875" style="1" customWidth="1"/>
    <col min="9986" max="9986" width="10.44140625" style="1" customWidth="1"/>
    <col min="9987" max="9987" width="8.88671875" style="1" customWidth="1"/>
    <col min="9988" max="9990" width="9.109375" style="1" customWidth="1"/>
    <col min="9991" max="9991" width="8.44140625" style="1" customWidth="1"/>
    <col min="9992" max="9994" width="9.109375" style="1" customWidth="1"/>
    <col min="9995" max="9995" width="8.44140625" style="1" customWidth="1"/>
    <col min="9996" max="9998" width="9.109375" style="1" customWidth="1"/>
    <col min="9999" max="9999" width="0" style="1" hidden="1" customWidth="1"/>
    <col min="10000" max="10000" width="8.44140625" style="1" customWidth="1"/>
    <col min="10001" max="10003" width="9.109375" style="1" customWidth="1"/>
    <col min="10004" max="10004" width="8.5546875" style="1" customWidth="1"/>
    <col min="10005" max="10005" width="11.6640625" style="1" customWidth="1"/>
    <col min="10006" max="10240" width="9.109375" style="1"/>
    <col min="10241" max="10241" width="26.88671875" style="1" customWidth="1"/>
    <col min="10242" max="10242" width="10.44140625" style="1" customWidth="1"/>
    <col min="10243" max="10243" width="8.88671875" style="1" customWidth="1"/>
    <col min="10244" max="10246" width="9.109375" style="1" customWidth="1"/>
    <col min="10247" max="10247" width="8.44140625" style="1" customWidth="1"/>
    <col min="10248" max="10250" width="9.109375" style="1" customWidth="1"/>
    <col min="10251" max="10251" width="8.44140625" style="1" customWidth="1"/>
    <col min="10252" max="10254" width="9.109375" style="1" customWidth="1"/>
    <col min="10255" max="10255" width="0" style="1" hidden="1" customWidth="1"/>
    <col min="10256" max="10256" width="8.44140625" style="1" customWidth="1"/>
    <col min="10257" max="10259" width="9.109375" style="1" customWidth="1"/>
    <col min="10260" max="10260" width="8.5546875" style="1" customWidth="1"/>
    <col min="10261" max="10261" width="11.6640625" style="1" customWidth="1"/>
    <col min="10262" max="10496" width="9.109375" style="1"/>
    <col min="10497" max="10497" width="26.88671875" style="1" customWidth="1"/>
    <col min="10498" max="10498" width="10.44140625" style="1" customWidth="1"/>
    <col min="10499" max="10499" width="8.88671875" style="1" customWidth="1"/>
    <col min="10500" max="10502" width="9.109375" style="1" customWidth="1"/>
    <col min="10503" max="10503" width="8.44140625" style="1" customWidth="1"/>
    <col min="10504" max="10506" width="9.109375" style="1" customWidth="1"/>
    <col min="10507" max="10507" width="8.44140625" style="1" customWidth="1"/>
    <col min="10508" max="10510" width="9.109375" style="1" customWidth="1"/>
    <col min="10511" max="10511" width="0" style="1" hidden="1" customWidth="1"/>
    <col min="10512" max="10512" width="8.44140625" style="1" customWidth="1"/>
    <col min="10513" max="10515" width="9.109375" style="1" customWidth="1"/>
    <col min="10516" max="10516" width="8.5546875" style="1" customWidth="1"/>
    <col min="10517" max="10517" width="11.6640625" style="1" customWidth="1"/>
    <col min="10518" max="10752" width="9.109375" style="1"/>
    <col min="10753" max="10753" width="26.88671875" style="1" customWidth="1"/>
    <col min="10754" max="10754" width="10.44140625" style="1" customWidth="1"/>
    <col min="10755" max="10755" width="8.88671875" style="1" customWidth="1"/>
    <col min="10756" max="10758" width="9.109375" style="1" customWidth="1"/>
    <col min="10759" max="10759" width="8.44140625" style="1" customWidth="1"/>
    <col min="10760" max="10762" width="9.109375" style="1" customWidth="1"/>
    <col min="10763" max="10763" width="8.44140625" style="1" customWidth="1"/>
    <col min="10764" max="10766" width="9.109375" style="1" customWidth="1"/>
    <col min="10767" max="10767" width="0" style="1" hidden="1" customWidth="1"/>
    <col min="10768" max="10768" width="8.44140625" style="1" customWidth="1"/>
    <col min="10769" max="10771" width="9.109375" style="1" customWidth="1"/>
    <col min="10772" max="10772" width="8.5546875" style="1" customWidth="1"/>
    <col min="10773" max="10773" width="11.6640625" style="1" customWidth="1"/>
    <col min="10774" max="11008" width="9.109375" style="1"/>
    <col min="11009" max="11009" width="26.88671875" style="1" customWidth="1"/>
    <col min="11010" max="11010" width="10.44140625" style="1" customWidth="1"/>
    <col min="11011" max="11011" width="8.88671875" style="1" customWidth="1"/>
    <col min="11012" max="11014" width="9.109375" style="1" customWidth="1"/>
    <col min="11015" max="11015" width="8.44140625" style="1" customWidth="1"/>
    <col min="11016" max="11018" width="9.109375" style="1" customWidth="1"/>
    <col min="11019" max="11019" width="8.44140625" style="1" customWidth="1"/>
    <col min="11020" max="11022" width="9.109375" style="1" customWidth="1"/>
    <col min="11023" max="11023" width="0" style="1" hidden="1" customWidth="1"/>
    <col min="11024" max="11024" width="8.44140625" style="1" customWidth="1"/>
    <col min="11025" max="11027" width="9.109375" style="1" customWidth="1"/>
    <col min="11028" max="11028" width="8.5546875" style="1" customWidth="1"/>
    <col min="11029" max="11029" width="11.6640625" style="1" customWidth="1"/>
    <col min="11030" max="11264" width="9.109375" style="1"/>
    <col min="11265" max="11265" width="26.88671875" style="1" customWidth="1"/>
    <col min="11266" max="11266" width="10.44140625" style="1" customWidth="1"/>
    <col min="11267" max="11267" width="8.88671875" style="1" customWidth="1"/>
    <col min="11268" max="11270" width="9.109375" style="1" customWidth="1"/>
    <col min="11271" max="11271" width="8.44140625" style="1" customWidth="1"/>
    <col min="11272" max="11274" width="9.109375" style="1" customWidth="1"/>
    <col min="11275" max="11275" width="8.44140625" style="1" customWidth="1"/>
    <col min="11276" max="11278" width="9.109375" style="1" customWidth="1"/>
    <col min="11279" max="11279" width="0" style="1" hidden="1" customWidth="1"/>
    <col min="11280" max="11280" width="8.44140625" style="1" customWidth="1"/>
    <col min="11281" max="11283" width="9.109375" style="1" customWidth="1"/>
    <col min="11284" max="11284" width="8.5546875" style="1" customWidth="1"/>
    <col min="11285" max="11285" width="11.6640625" style="1" customWidth="1"/>
    <col min="11286" max="11520" width="9.109375" style="1"/>
    <col min="11521" max="11521" width="26.88671875" style="1" customWidth="1"/>
    <col min="11522" max="11522" width="10.44140625" style="1" customWidth="1"/>
    <col min="11523" max="11523" width="8.88671875" style="1" customWidth="1"/>
    <col min="11524" max="11526" width="9.109375" style="1" customWidth="1"/>
    <col min="11527" max="11527" width="8.44140625" style="1" customWidth="1"/>
    <col min="11528" max="11530" width="9.109375" style="1" customWidth="1"/>
    <col min="11531" max="11531" width="8.44140625" style="1" customWidth="1"/>
    <col min="11532" max="11534" width="9.109375" style="1" customWidth="1"/>
    <col min="11535" max="11535" width="0" style="1" hidden="1" customWidth="1"/>
    <col min="11536" max="11536" width="8.44140625" style="1" customWidth="1"/>
    <col min="11537" max="11539" width="9.109375" style="1" customWidth="1"/>
    <col min="11540" max="11540" width="8.5546875" style="1" customWidth="1"/>
    <col min="11541" max="11541" width="11.6640625" style="1" customWidth="1"/>
    <col min="11542" max="11776" width="9.109375" style="1"/>
    <col min="11777" max="11777" width="26.88671875" style="1" customWidth="1"/>
    <col min="11778" max="11778" width="10.44140625" style="1" customWidth="1"/>
    <col min="11779" max="11779" width="8.88671875" style="1" customWidth="1"/>
    <col min="11780" max="11782" width="9.109375" style="1" customWidth="1"/>
    <col min="11783" max="11783" width="8.44140625" style="1" customWidth="1"/>
    <col min="11784" max="11786" width="9.109375" style="1" customWidth="1"/>
    <col min="11787" max="11787" width="8.44140625" style="1" customWidth="1"/>
    <col min="11788" max="11790" width="9.109375" style="1" customWidth="1"/>
    <col min="11791" max="11791" width="0" style="1" hidden="1" customWidth="1"/>
    <col min="11792" max="11792" width="8.44140625" style="1" customWidth="1"/>
    <col min="11793" max="11795" width="9.109375" style="1" customWidth="1"/>
    <col min="11796" max="11796" width="8.5546875" style="1" customWidth="1"/>
    <col min="11797" max="11797" width="11.6640625" style="1" customWidth="1"/>
    <col min="11798" max="12032" width="9.109375" style="1"/>
    <col min="12033" max="12033" width="26.88671875" style="1" customWidth="1"/>
    <col min="12034" max="12034" width="10.44140625" style="1" customWidth="1"/>
    <col min="12035" max="12035" width="8.88671875" style="1" customWidth="1"/>
    <col min="12036" max="12038" width="9.109375" style="1" customWidth="1"/>
    <col min="12039" max="12039" width="8.44140625" style="1" customWidth="1"/>
    <col min="12040" max="12042" width="9.109375" style="1" customWidth="1"/>
    <col min="12043" max="12043" width="8.44140625" style="1" customWidth="1"/>
    <col min="12044" max="12046" width="9.109375" style="1" customWidth="1"/>
    <col min="12047" max="12047" width="0" style="1" hidden="1" customWidth="1"/>
    <col min="12048" max="12048" width="8.44140625" style="1" customWidth="1"/>
    <col min="12049" max="12051" width="9.109375" style="1" customWidth="1"/>
    <col min="12052" max="12052" width="8.5546875" style="1" customWidth="1"/>
    <col min="12053" max="12053" width="11.6640625" style="1" customWidth="1"/>
    <col min="12054" max="12288" width="9.109375" style="1"/>
    <col min="12289" max="12289" width="26.88671875" style="1" customWidth="1"/>
    <col min="12290" max="12290" width="10.44140625" style="1" customWidth="1"/>
    <col min="12291" max="12291" width="8.88671875" style="1" customWidth="1"/>
    <col min="12292" max="12294" width="9.109375" style="1" customWidth="1"/>
    <col min="12295" max="12295" width="8.44140625" style="1" customWidth="1"/>
    <col min="12296" max="12298" width="9.109375" style="1" customWidth="1"/>
    <col min="12299" max="12299" width="8.44140625" style="1" customWidth="1"/>
    <col min="12300" max="12302" width="9.109375" style="1" customWidth="1"/>
    <col min="12303" max="12303" width="0" style="1" hidden="1" customWidth="1"/>
    <col min="12304" max="12304" width="8.44140625" style="1" customWidth="1"/>
    <col min="12305" max="12307" width="9.109375" style="1" customWidth="1"/>
    <col min="12308" max="12308" width="8.5546875" style="1" customWidth="1"/>
    <col min="12309" max="12309" width="11.6640625" style="1" customWidth="1"/>
    <col min="12310" max="12544" width="9.109375" style="1"/>
    <col min="12545" max="12545" width="26.88671875" style="1" customWidth="1"/>
    <col min="12546" max="12546" width="10.44140625" style="1" customWidth="1"/>
    <col min="12547" max="12547" width="8.88671875" style="1" customWidth="1"/>
    <col min="12548" max="12550" width="9.109375" style="1" customWidth="1"/>
    <col min="12551" max="12551" width="8.44140625" style="1" customWidth="1"/>
    <col min="12552" max="12554" width="9.109375" style="1" customWidth="1"/>
    <col min="12555" max="12555" width="8.44140625" style="1" customWidth="1"/>
    <col min="12556" max="12558" width="9.109375" style="1" customWidth="1"/>
    <col min="12559" max="12559" width="0" style="1" hidden="1" customWidth="1"/>
    <col min="12560" max="12560" width="8.44140625" style="1" customWidth="1"/>
    <col min="12561" max="12563" width="9.109375" style="1" customWidth="1"/>
    <col min="12564" max="12564" width="8.5546875" style="1" customWidth="1"/>
    <col min="12565" max="12565" width="11.6640625" style="1" customWidth="1"/>
    <col min="12566" max="12800" width="9.109375" style="1"/>
    <col min="12801" max="12801" width="26.88671875" style="1" customWidth="1"/>
    <col min="12802" max="12802" width="10.44140625" style="1" customWidth="1"/>
    <col min="12803" max="12803" width="8.88671875" style="1" customWidth="1"/>
    <col min="12804" max="12806" width="9.109375" style="1" customWidth="1"/>
    <col min="12807" max="12807" width="8.44140625" style="1" customWidth="1"/>
    <col min="12808" max="12810" width="9.109375" style="1" customWidth="1"/>
    <col min="12811" max="12811" width="8.44140625" style="1" customWidth="1"/>
    <col min="12812" max="12814" width="9.109375" style="1" customWidth="1"/>
    <col min="12815" max="12815" width="0" style="1" hidden="1" customWidth="1"/>
    <col min="12816" max="12816" width="8.44140625" style="1" customWidth="1"/>
    <col min="12817" max="12819" width="9.109375" style="1" customWidth="1"/>
    <col min="12820" max="12820" width="8.5546875" style="1" customWidth="1"/>
    <col min="12821" max="12821" width="11.6640625" style="1" customWidth="1"/>
    <col min="12822" max="13056" width="9.109375" style="1"/>
    <col min="13057" max="13057" width="26.88671875" style="1" customWidth="1"/>
    <col min="13058" max="13058" width="10.44140625" style="1" customWidth="1"/>
    <col min="13059" max="13059" width="8.88671875" style="1" customWidth="1"/>
    <col min="13060" max="13062" width="9.109375" style="1" customWidth="1"/>
    <col min="13063" max="13063" width="8.44140625" style="1" customWidth="1"/>
    <col min="13064" max="13066" width="9.109375" style="1" customWidth="1"/>
    <col min="13067" max="13067" width="8.44140625" style="1" customWidth="1"/>
    <col min="13068" max="13070" width="9.109375" style="1" customWidth="1"/>
    <col min="13071" max="13071" width="0" style="1" hidden="1" customWidth="1"/>
    <col min="13072" max="13072" width="8.44140625" style="1" customWidth="1"/>
    <col min="13073" max="13075" width="9.109375" style="1" customWidth="1"/>
    <col min="13076" max="13076" width="8.5546875" style="1" customWidth="1"/>
    <col min="13077" max="13077" width="11.6640625" style="1" customWidth="1"/>
    <col min="13078" max="13312" width="9.109375" style="1"/>
    <col min="13313" max="13313" width="26.88671875" style="1" customWidth="1"/>
    <col min="13314" max="13314" width="10.44140625" style="1" customWidth="1"/>
    <col min="13315" max="13315" width="8.88671875" style="1" customWidth="1"/>
    <col min="13316" max="13318" width="9.109375" style="1" customWidth="1"/>
    <col min="13319" max="13319" width="8.44140625" style="1" customWidth="1"/>
    <col min="13320" max="13322" width="9.109375" style="1" customWidth="1"/>
    <col min="13323" max="13323" width="8.44140625" style="1" customWidth="1"/>
    <col min="13324" max="13326" width="9.109375" style="1" customWidth="1"/>
    <col min="13327" max="13327" width="0" style="1" hidden="1" customWidth="1"/>
    <col min="13328" max="13328" width="8.44140625" style="1" customWidth="1"/>
    <col min="13329" max="13331" width="9.109375" style="1" customWidth="1"/>
    <col min="13332" max="13332" width="8.5546875" style="1" customWidth="1"/>
    <col min="13333" max="13333" width="11.6640625" style="1" customWidth="1"/>
    <col min="13334" max="13568" width="9.109375" style="1"/>
    <col min="13569" max="13569" width="26.88671875" style="1" customWidth="1"/>
    <col min="13570" max="13570" width="10.44140625" style="1" customWidth="1"/>
    <col min="13571" max="13571" width="8.88671875" style="1" customWidth="1"/>
    <col min="13572" max="13574" width="9.109375" style="1" customWidth="1"/>
    <col min="13575" max="13575" width="8.44140625" style="1" customWidth="1"/>
    <col min="13576" max="13578" width="9.109375" style="1" customWidth="1"/>
    <col min="13579" max="13579" width="8.44140625" style="1" customWidth="1"/>
    <col min="13580" max="13582" width="9.109375" style="1" customWidth="1"/>
    <col min="13583" max="13583" width="0" style="1" hidden="1" customWidth="1"/>
    <col min="13584" max="13584" width="8.44140625" style="1" customWidth="1"/>
    <col min="13585" max="13587" width="9.109375" style="1" customWidth="1"/>
    <col min="13588" max="13588" width="8.5546875" style="1" customWidth="1"/>
    <col min="13589" max="13589" width="11.6640625" style="1" customWidth="1"/>
    <col min="13590" max="13824" width="9.109375" style="1"/>
    <col min="13825" max="13825" width="26.88671875" style="1" customWidth="1"/>
    <col min="13826" max="13826" width="10.44140625" style="1" customWidth="1"/>
    <col min="13827" max="13827" width="8.88671875" style="1" customWidth="1"/>
    <col min="13828" max="13830" width="9.109375" style="1" customWidth="1"/>
    <col min="13831" max="13831" width="8.44140625" style="1" customWidth="1"/>
    <col min="13832" max="13834" width="9.109375" style="1" customWidth="1"/>
    <col min="13835" max="13835" width="8.44140625" style="1" customWidth="1"/>
    <col min="13836" max="13838" width="9.109375" style="1" customWidth="1"/>
    <col min="13839" max="13839" width="0" style="1" hidden="1" customWidth="1"/>
    <col min="13840" max="13840" width="8.44140625" style="1" customWidth="1"/>
    <col min="13841" max="13843" width="9.109375" style="1" customWidth="1"/>
    <col min="13844" max="13844" width="8.5546875" style="1" customWidth="1"/>
    <col min="13845" max="13845" width="11.6640625" style="1" customWidth="1"/>
    <col min="13846" max="14080" width="9.109375" style="1"/>
    <col min="14081" max="14081" width="26.88671875" style="1" customWidth="1"/>
    <col min="14082" max="14082" width="10.44140625" style="1" customWidth="1"/>
    <col min="14083" max="14083" width="8.88671875" style="1" customWidth="1"/>
    <col min="14084" max="14086" width="9.109375" style="1" customWidth="1"/>
    <col min="14087" max="14087" width="8.44140625" style="1" customWidth="1"/>
    <col min="14088" max="14090" width="9.109375" style="1" customWidth="1"/>
    <col min="14091" max="14091" width="8.44140625" style="1" customWidth="1"/>
    <col min="14092" max="14094" width="9.109375" style="1" customWidth="1"/>
    <col min="14095" max="14095" width="0" style="1" hidden="1" customWidth="1"/>
    <col min="14096" max="14096" width="8.44140625" style="1" customWidth="1"/>
    <col min="14097" max="14099" width="9.109375" style="1" customWidth="1"/>
    <col min="14100" max="14100" width="8.5546875" style="1" customWidth="1"/>
    <col min="14101" max="14101" width="11.6640625" style="1" customWidth="1"/>
    <col min="14102" max="14336" width="9.109375" style="1"/>
    <col min="14337" max="14337" width="26.88671875" style="1" customWidth="1"/>
    <col min="14338" max="14338" width="10.44140625" style="1" customWidth="1"/>
    <col min="14339" max="14339" width="8.88671875" style="1" customWidth="1"/>
    <col min="14340" max="14342" width="9.109375" style="1" customWidth="1"/>
    <col min="14343" max="14343" width="8.44140625" style="1" customWidth="1"/>
    <col min="14344" max="14346" width="9.109375" style="1" customWidth="1"/>
    <col min="14347" max="14347" width="8.44140625" style="1" customWidth="1"/>
    <col min="14348" max="14350" width="9.109375" style="1" customWidth="1"/>
    <col min="14351" max="14351" width="0" style="1" hidden="1" customWidth="1"/>
    <col min="14352" max="14352" width="8.44140625" style="1" customWidth="1"/>
    <col min="14353" max="14355" width="9.109375" style="1" customWidth="1"/>
    <col min="14356" max="14356" width="8.5546875" style="1" customWidth="1"/>
    <col min="14357" max="14357" width="11.6640625" style="1" customWidth="1"/>
    <col min="14358" max="14592" width="9.109375" style="1"/>
    <col min="14593" max="14593" width="26.88671875" style="1" customWidth="1"/>
    <col min="14594" max="14594" width="10.44140625" style="1" customWidth="1"/>
    <col min="14595" max="14595" width="8.88671875" style="1" customWidth="1"/>
    <col min="14596" max="14598" width="9.109375" style="1" customWidth="1"/>
    <col min="14599" max="14599" width="8.44140625" style="1" customWidth="1"/>
    <col min="14600" max="14602" width="9.109375" style="1" customWidth="1"/>
    <col min="14603" max="14603" width="8.44140625" style="1" customWidth="1"/>
    <col min="14604" max="14606" width="9.109375" style="1" customWidth="1"/>
    <col min="14607" max="14607" width="0" style="1" hidden="1" customWidth="1"/>
    <col min="14608" max="14608" width="8.44140625" style="1" customWidth="1"/>
    <col min="14609" max="14611" width="9.109375" style="1" customWidth="1"/>
    <col min="14612" max="14612" width="8.5546875" style="1" customWidth="1"/>
    <col min="14613" max="14613" width="11.6640625" style="1" customWidth="1"/>
    <col min="14614" max="14848" width="9.109375" style="1"/>
    <col min="14849" max="14849" width="26.88671875" style="1" customWidth="1"/>
    <col min="14850" max="14850" width="10.44140625" style="1" customWidth="1"/>
    <col min="14851" max="14851" width="8.88671875" style="1" customWidth="1"/>
    <col min="14852" max="14854" width="9.109375" style="1" customWidth="1"/>
    <col min="14855" max="14855" width="8.44140625" style="1" customWidth="1"/>
    <col min="14856" max="14858" width="9.109375" style="1" customWidth="1"/>
    <col min="14859" max="14859" width="8.44140625" style="1" customWidth="1"/>
    <col min="14860" max="14862" width="9.109375" style="1" customWidth="1"/>
    <col min="14863" max="14863" width="0" style="1" hidden="1" customWidth="1"/>
    <col min="14864" max="14864" width="8.44140625" style="1" customWidth="1"/>
    <col min="14865" max="14867" width="9.109375" style="1" customWidth="1"/>
    <col min="14868" max="14868" width="8.5546875" style="1" customWidth="1"/>
    <col min="14869" max="14869" width="11.6640625" style="1" customWidth="1"/>
    <col min="14870" max="15104" width="9.109375" style="1"/>
    <col min="15105" max="15105" width="26.88671875" style="1" customWidth="1"/>
    <col min="15106" max="15106" width="10.44140625" style="1" customWidth="1"/>
    <col min="15107" max="15107" width="8.88671875" style="1" customWidth="1"/>
    <col min="15108" max="15110" width="9.109375" style="1" customWidth="1"/>
    <col min="15111" max="15111" width="8.44140625" style="1" customWidth="1"/>
    <col min="15112" max="15114" width="9.109375" style="1" customWidth="1"/>
    <col min="15115" max="15115" width="8.44140625" style="1" customWidth="1"/>
    <col min="15116" max="15118" width="9.109375" style="1" customWidth="1"/>
    <col min="15119" max="15119" width="0" style="1" hidden="1" customWidth="1"/>
    <col min="15120" max="15120" width="8.44140625" style="1" customWidth="1"/>
    <col min="15121" max="15123" width="9.109375" style="1" customWidth="1"/>
    <col min="15124" max="15124" width="8.5546875" style="1" customWidth="1"/>
    <col min="15125" max="15125" width="11.6640625" style="1" customWidth="1"/>
    <col min="15126" max="15360" width="9.109375" style="1"/>
    <col min="15361" max="15361" width="26.88671875" style="1" customWidth="1"/>
    <col min="15362" max="15362" width="10.44140625" style="1" customWidth="1"/>
    <col min="15363" max="15363" width="8.88671875" style="1" customWidth="1"/>
    <col min="15364" max="15366" width="9.109375" style="1" customWidth="1"/>
    <col min="15367" max="15367" width="8.44140625" style="1" customWidth="1"/>
    <col min="15368" max="15370" width="9.109375" style="1" customWidth="1"/>
    <col min="15371" max="15371" width="8.44140625" style="1" customWidth="1"/>
    <col min="15372" max="15374" width="9.109375" style="1" customWidth="1"/>
    <col min="15375" max="15375" width="0" style="1" hidden="1" customWidth="1"/>
    <col min="15376" max="15376" width="8.44140625" style="1" customWidth="1"/>
    <col min="15377" max="15379" width="9.109375" style="1" customWidth="1"/>
    <col min="15380" max="15380" width="8.5546875" style="1" customWidth="1"/>
    <col min="15381" max="15381" width="11.6640625" style="1" customWidth="1"/>
    <col min="15382" max="15616" width="9.109375" style="1"/>
    <col min="15617" max="15617" width="26.88671875" style="1" customWidth="1"/>
    <col min="15618" max="15618" width="10.44140625" style="1" customWidth="1"/>
    <col min="15619" max="15619" width="8.88671875" style="1" customWidth="1"/>
    <col min="15620" max="15622" width="9.109375" style="1" customWidth="1"/>
    <col min="15623" max="15623" width="8.44140625" style="1" customWidth="1"/>
    <col min="15624" max="15626" width="9.109375" style="1" customWidth="1"/>
    <col min="15627" max="15627" width="8.44140625" style="1" customWidth="1"/>
    <col min="15628" max="15630" width="9.109375" style="1" customWidth="1"/>
    <col min="15631" max="15631" width="0" style="1" hidden="1" customWidth="1"/>
    <col min="15632" max="15632" width="8.44140625" style="1" customWidth="1"/>
    <col min="15633" max="15635" width="9.109375" style="1" customWidth="1"/>
    <col min="15636" max="15636" width="8.5546875" style="1" customWidth="1"/>
    <col min="15637" max="15637" width="11.6640625" style="1" customWidth="1"/>
    <col min="15638" max="15872" width="9.109375" style="1"/>
    <col min="15873" max="15873" width="26.88671875" style="1" customWidth="1"/>
    <col min="15874" max="15874" width="10.44140625" style="1" customWidth="1"/>
    <col min="15875" max="15875" width="8.88671875" style="1" customWidth="1"/>
    <col min="15876" max="15878" width="9.109375" style="1" customWidth="1"/>
    <col min="15879" max="15879" width="8.44140625" style="1" customWidth="1"/>
    <col min="15880" max="15882" width="9.109375" style="1" customWidth="1"/>
    <col min="15883" max="15883" width="8.44140625" style="1" customWidth="1"/>
    <col min="15884" max="15886" width="9.109375" style="1" customWidth="1"/>
    <col min="15887" max="15887" width="0" style="1" hidden="1" customWidth="1"/>
    <col min="15888" max="15888" width="8.44140625" style="1" customWidth="1"/>
    <col min="15889" max="15891" width="9.109375" style="1" customWidth="1"/>
    <col min="15892" max="15892" width="8.5546875" style="1" customWidth="1"/>
    <col min="15893" max="15893" width="11.6640625" style="1" customWidth="1"/>
    <col min="15894" max="16128" width="9.109375" style="1"/>
    <col min="16129" max="16129" width="26.88671875" style="1" customWidth="1"/>
    <col min="16130" max="16130" width="10.44140625" style="1" customWidth="1"/>
    <col min="16131" max="16131" width="8.88671875" style="1" customWidth="1"/>
    <col min="16132" max="16134" width="9.109375" style="1" customWidth="1"/>
    <col min="16135" max="16135" width="8.44140625" style="1" customWidth="1"/>
    <col min="16136" max="16138" width="9.109375" style="1" customWidth="1"/>
    <col min="16139" max="16139" width="8.44140625" style="1" customWidth="1"/>
    <col min="16140" max="16142" width="9.109375" style="1" customWidth="1"/>
    <col min="16143" max="16143" width="0" style="1" hidden="1" customWidth="1"/>
    <col min="16144" max="16144" width="8.44140625" style="1" customWidth="1"/>
    <col min="16145" max="16147" width="9.109375" style="1" customWidth="1"/>
    <col min="16148" max="16148" width="8.5546875" style="1" customWidth="1"/>
    <col min="16149" max="16149" width="11.6640625" style="1" customWidth="1"/>
    <col min="16150" max="16384" width="9.109375" style="1"/>
  </cols>
  <sheetData>
    <row r="1" spans="1:21">
      <c r="P1" s="43" t="s">
        <v>0</v>
      </c>
      <c r="Q1" s="43"/>
      <c r="R1" s="43"/>
      <c r="S1" s="43"/>
      <c r="T1" s="43"/>
    </row>
    <row r="2" spans="1:21">
      <c r="P2" s="44" t="s">
        <v>1</v>
      </c>
      <c r="Q2" s="44"/>
      <c r="R2" s="44"/>
      <c r="S2" s="44"/>
      <c r="T2" s="44"/>
    </row>
    <row r="3" spans="1:21">
      <c r="P3" s="2"/>
      <c r="Q3" s="3"/>
      <c r="R3" s="3"/>
      <c r="S3" s="3"/>
      <c r="T3" s="3"/>
    </row>
    <row r="4" spans="1:21">
      <c r="A4" s="45" t="s">
        <v>2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"/>
    </row>
    <row r="5" spans="1:21">
      <c r="A5" s="45" t="s">
        <v>54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"/>
    </row>
    <row r="6" spans="1:2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4"/>
    </row>
    <row r="7" spans="1:21">
      <c r="A7" s="46" t="s">
        <v>3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"/>
    </row>
    <row r="8" spans="1:21">
      <c r="A8" s="41" t="s">
        <v>4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"/>
    </row>
    <row r="9" spans="1:21">
      <c r="A9" s="4"/>
      <c r="B9" s="4"/>
      <c r="C9" s="6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>
      <c r="A10" s="42" t="s">
        <v>5</v>
      </c>
      <c r="B10" s="42" t="s">
        <v>6</v>
      </c>
      <c r="C10" s="42" t="s">
        <v>7</v>
      </c>
      <c r="D10" s="42" t="s">
        <v>8</v>
      </c>
      <c r="E10" s="42"/>
      <c r="F10" s="42"/>
      <c r="G10" s="42" t="s">
        <v>9</v>
      </c>
      <c r="H10" s="42" t="s">
        <v>10</v>
      </c>
      <c r="I10" s="42"/>
      <c r="J10" s="42"/>
      <c r="K10" s="42" t="s">
        <v>11</v>
      </c>
      <c r="L10" s="42" t="s">
        <v>12</v>
      </c>
      <c r="M10" s="42"/>
      <c r="N10" s="42"/>
      <c r="O10" s="26"/>
      <c r="P10" s="42" t="s">
        <v>13</v>
      </c>
      <c r="Q10" s="42" t="s">
        <v>14</v>
      </c>
      <c r="R10" s="42"/>
      <c r="S10" s="42"/>
      <c r="T10" s="42" t="s">
        <v>15</v>
      </c>
      <c r="U10" s="4"/>
    </row>
    <row r="11" spans="1:21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26"/>
      <c r="P11" s="42"/>
      <c r="Q11" s="42"/>
      <c r="R11" s="42"/>
      <c r="S11" s="42"/>
      <c r="T11" s="42"/>
      <c r="U11" s="4"/>
    </row>
    <row r="12" spans="1:21">
      <c r="A12" s="42"/>
      <c r="B12" s="42"/>
      <c r="C12" s="42"/>
      <c r="D12" s="8" t="s">
        <v>16</v>
      </c>
      <c r="E12" s="8" t="s">
        <v>17</v>
      </c>
      <c r="F12" s="8" t="s">
        <v>18</v>
      </c>
      <c r="G12" s="42"/>
      <c r="H12" s="8" t="s">
        <v>19</v>
      </c>
      <c r="I12" s="8" t="s">
        <v>20</v>
      </c>
      <c r="J12" s="8" t="s">
        <v>21</v>
      </c>
      <c r="K12" s="42"/>
      <c r="L12" s="8" t="s">
        <v>22</v>
      </c>
      <c r="M12" s="8" t="s">
        <v>23</v>
      </c>
      <c r="N12" s="8" t="s">
        <v>24</v>
      </c>
      <c r="O12" s="8"/>
      <c r="P12" s="42"/>
      <c r="Q12" s="8" t="s">
        <v>25</v>
      </c>
      <c r="R12" s="8" t="s">
        <v>26</v>
      </c>
      <c r="S12" s="8" t="s">
        <v>27</v>
      </c>
      <c r="T12" s="42"/>
      <c r="U12" s="4"/>
    </row>
    <row r="13" spans="1:21">
      <c r="A13" s="9" t="s">
        <v>28</v>
      </c>
      <c r="B13" s="9">
        <v>2</v>
      </c>
      <c r="C13" s="9">
        <v>3</v>
      </c>
      <c r="D13" s="9">
        <v>4</v>
      </c>
      <c r="E13" s="9">
        <v>5</v>
      </c>
      <c r="F13" s="9">
        <v>6</v>
      </c>
      <c r="G13" s="9">
        <v>7</v>
      </c>
      <c r="H13" s="9">
        <v>8</v>
      </c>
      <c r="I13" s="9">
        <v>9</v>
      </c>
      <c r="J13" s="9">
        <v>10</v>
      </c>
      <c r="K13" s="9">
        <v>11</v>
      </c>
      <c r="L13" s="9">
        <v>12</v>
      </c>
      <c r="M13" s="9">
        <v>13</v>
      </c>
      <c r="N13" s="9">
        <v>14</v>
      </c>
      <c r="O13" s="9"/>
      <c r="P13" s="9">
        <v>15</v>
      </c>
      <c r="Q13" s="10">
        <v>16</v>
      </c>
      <c r="R13" s="9">
        <v>17</v>
      </c>
      <c r="S13" s="9">
        <v>18</v>
      </c>
      <c r="T13" s="9">
        <v>19</v>
      </c>
      <c r="U13" s="4"/>
    </row>
    <row r="14" spans="1:21" ht="26.4">
      <c r="A14" s="11" t="s">
        <v>29</v>
      </c>
      <c r="B14" s="12"/>
      <c r="C14" s="12">
        <f>C16+C17</f>
        <v>0</v>
      </c>
      <c r="D14" s="13">
        <f>D16+D17</f>
        <v>0</v>
      </c>
      <c r="E14" s="13">
        <f t="shared" ref="E14:T14" si="0">E16+E17</f>
        <v>0</v>
      </c>
      <c r="F14" s="13">
        <f t="shared" si="0"/>
        <v>0</v>
      </c>
      <c r="G14" s="13">
        <f t="shared" si="0"/>
        <v>0</v>
      </c>
      <c r="H14" s="13">
        <f t="shared" si="0"/>
        <v>0</v>
      </c>
      <c r="I14" s="13">
        <f t="shared" si="0"/>
        <v>0</v>
      </c>
      <c r="J14" s="13">
        <f t="shared" si="0"/>
        <v>0</v>
      </c>
      <c r="K14" s="13">
        <f t="shared" si="0"/>
        <v>0</v>
      </c>
      <c r="L14" s="13">
        <f t="shared" si="0"/>
        <v>0</v>
      </c>
      <c r="M14" s="13">
        <f t="shared" si="0"/>
        <v>0</v>
      </c>
      <c r="N14" s="13">
        <f t="shared" si="0"/>
        <v>0</v>
      </c>
      <c r="O14" s="13">
        <f t="shared" si="0"/>
        <v>0</v>
      </c>
      <c r="P14" s="13">
        <f t="shared" si="0"/>
        <v>0</v>
      </c>
      <c r="Q14" s="13">
        <f t="shared" si="0"/>
        <v>0</v>
      </c>
      <c r="R14" s="13">
        <f t="shared" si="0"/>
        <v>0</v>
      </c>
      <c r="S14" s="13">
        <f t="shared" si="0"/>
        <v>0</v>
      </c>
      <c r="T14" s="13">
        <f t="shared" si="0"/>
        <v>0</v>
      </c>
      <c r="U14" s="4"/>
    </row>
    <row r="15" spans="1:21">
      <c r="A15" s="15" t="s">
        <v>30</v>
      </c>
      <c r="B15" s="12"/>
      <c r="C15" s="13"/>
      <c r="D15" s="13"/>
      <c r="E15" s="14"/>
      <c r="F15" s="12"/>
      <c r="G15" s="13"/>
      <c r="H15" s="14"/>
      <c r="I15" s="12"/>
      <c r="J15" s="12"/>
      <c r="K15" s="12"/>
      <c r="L15" s="12"/>
      <c r="M15" s="12"/>
      <c r="N15" s="12"/>
      <c r="O15" s="12"/>
      <c r="P15" s="12"/>
      <c r="Q15" s="12"/>
      <c r="R15" s="14"/>
      <c r="S15" s="12"/>
      <c r="T15" s="12"/>
      <c r="U15" s="4"/>
    </row>
    <row r="16" spans="1:21">
      <c r="A16" s="15" t="s">
        <v>31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4"/>
    </row>
    <row r="17" spans="1:21">
      <c r="A17" s="15" t="s">
        <v>32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4"/>
    </row>
    <row r="18" spans="1:21" ht="39.6">
      <c r="A18" s="11" t="s">
        <v>33</v>
      </c>
      <c r="B18" s="12">
        <f>B20+B21+B22</f>
        <v>167647.4</v>
      </c>
      <c r="C18" s="12">
        <f>G18+K18+P18+T18</f>
        <v>169723.64565000002</v>
      </c>
      <c r="D18" s="12">
        <f>D20+D21</f>
        <v>13823.95026</v>
      </c>
      <c r="E18" s="12">
        <f>E20+E21</f>
        <v>13945.3</v>
      </c>
      <c r="F18" s="12">
        <f>F20+F21</f>
        <v>18073.164639999999</v>
      </c>
      <c r="G18" s="13">
        <f>D18+E18+F18</f>
        <v>45842.414900000003</v>
      </c>
      <c r="H18" s="12">
        <f>H20+H21</f>
        <v>9169.4</v>
      </c>
      <c r="I18" s="12">
        <f>I20+I21</f>
        <v>17702.898560000001</v>
      </c>
      <c r="J18" s="12">
        <f>J20+J21</f>
        <v>31518.799999999999</v>
      </c>
      <c r="K18" s="12">
        <f t="shared" ref="K18:K27" si="1">H18+I18+J18</f>
        <v>58391.098559999999</v>
      </c>
      <c r="L18" s="12">
        <f>L20+L21</f>
        <v>6983.02819</v>
      </c>
      <c r="M18" s="12">
        <f>M20+M21</f>
        <v>9730.0400000000009</v>
      </c>
      <c r="N18" s="12">
        <f>N20+N21</f>
        <v>16001.5</v>
      </c>
      <c r="O18" s="12"/>
      <c r="P18" s="12">
        <f t="shared" ref="P18:P27" si="2">L18+M18+N18</f>
        <v>32714.568190000002</v>
      </c>
      <c r="Q18" s="12">
        <f>Q20+Q21</f>
        <v>9504.9619999999995</v>
      </c>
      <c r="R18" s="12">
        <f>R20+R21</f>
        <v>12633.262000000001</v>
      </c>
      <c r="S18" s="12">
        <f>S20+S21</f>
        <v>10637.24</v>
      </c>
      <c r="T18" s="12">
        <f>Q18+R18+S18+0.1</f>
        <v>32775.563999999998</v>
      </c>
      <c r="U18" s="40">
        <f>G18+K18+P18</f>
        <v>136948.08165000001</v>
      </c>
    </row>
    <row r="19" spans="1:21">
      <c r="A19" s="15" t="s">
        <v>30</v>
      </c>
      <c r="B19" s="12"/>
      <c r="C19" s="12"/>
      <c r="D19" s="17"/>
      <c r="E19" s="17"/>
      <c r="F19" s="17"/>
      <c r="G19" s="13"/>
      <c r="H19" s="16"/>
      <c r="I19" s="16"/>
      <c r="J19" s="16"/>
      <c r="K19" s="12"/>
      <c r="L19" s="16"/>
      <c r="M19" s="16"/>
      <c r="N19" s="16"/>
      <c r="O19" s="16"/>
      <c r="P19" s="12"/>
      <c r="Q19" s="16"/>
      <c r="R19" s="16"/>
      <c r="S19" s="16"/>
      <c r="T19" s="12"/>
      <c r="U19" s="40">
        <f t="shared" ref="U19:U28" si="3">G19+K19+P19</f>
        <v>0</v>
      </c>
    </row>
    <row r="20" spans="1:21" ht="26.4">
      <c r="A20" s="18" t="s">
        <v>34</v>
      </c>
      <c r="B20" s="17">
        <v>0</v>
      </c>
      <c r="C20" s="12">
        <f>G20+K20+P20+T20</f>
        <v>21.763200000000001</v>
      </c>
      <c r="D20" s="17"/>
      <c r="E20" s="17"/>
      <c r="F20" s="17">
        <v>20.864640000000001</v>
      </c>
      <c r="G20" s="13">
        <f>D20+E20+F20</f>
        <v>20.864640000000001</v>
      </c>
      <c r="H20" s="17"/>
      <c r="I20" s="17">
        <v>0.89856000000000003</v>
      </c>
      <c r="J20" s="17"/>
      <c r="K20" s="12">
        <f t="shared" si="1"/>
        <v>0.89856000000000003</v>
      </c>
      <c r="L20" s="17"/>
      <c r="M20" s="17"/>
      <c r="N20" s="17"/>
      <c r="O20" s="19"/>
      <c r="P20" s="12">
        <f>L20+M20+N20</f>
        <v>0</v>
      </c>
      <c r="Q20" s="17"/>
      <c r="R20" s="17"/>
      <c r="S20" s="17"/>
      <c r="T20" s="12">
        <f>Q20+R20+S20</f>
        <v>0</v>
      </c>
      <c r="U20" s="40">
        <f t="shared" si="3"/>
        <v>21.763200000000001</v>
      </c>
    </row>
    <row r="21" spans="1:21" ht="26.4">
      <c r="A21" s="18" t="s">
        <v>35</v>
      </c>
      <c r="B21" s="17">
        <v>167647.4</v>
      </c>
      <c r="C21" s="12">
        <f t="shared" ref="C21:C27" si="4">G21+K21+P21+T21</f>
        <v>169701.78245</v>
      </c>
      <c r="D21" s="17">
        <v>13823.95026</v>
      </c>
      <c r="E21" s="17">
        <v>13945.3</v>
      </c>
      <c r="F21" s="17">
        <v>18052.3</v>
      </c>
      <c r="G21" s="13">
        <f t="shared" ref="G21:G27" si="5">D21+E21+F21</f>
        <v>45821.550260000004</v>
      </c>
      <c r="H21" s="17">
        <v>9169.4</v>
      </c>
      <c r="I21" s="17">
        <v>17702</v>
      </c>
      <c r="J21" s="17">
        <v>31518.799999999999</v>
      </c>
      <c r="K21" s="12">
        <f t="shared" si="1"/>
        <v>58390.2</v>
      </c>
      <c r="L21" s="17">
        <v>6983.02819</v>
      </c>
      <c r="M21" s="17">
        <v>9730.0400000000009</v>
      </c>
      <c r="N21" s="17">
        <v>16001.5</v>
      </c>
      <c r="O21" s="19"/>
      <c r="P21" s="12">
        <f t="shared" si="2"/>
        <v>32714.568190000002</v>
      </c>
      <c r="Q21" s="17">
        <f>12833.262-3328.3</f>
        <v>9504.9619999999995</v>
      </c>
      <c r="R21" s="17">
        <v>12633.262000000001</v>
      </c>
      <c r="S21" s="17">
        <f>8847.34+2466.8-676.9</f>
        <v>10637.24</v>
      </c>
      <c r="T21" s="12">
        <f t="shared" ref="T18:T27" si="6">Q21+R21+S21</f>
        <v>32775.464</v>
      </c>
      <c r="U21" s="40">
        <f t="shared" si="3"/>
        <v>136926.31844999999</v>
      </c>
    </row>
    <row r="22" spans="1:21" ht="39.6">
      <c r="A22" s="20" t="s">
        <v>36</v>
      </c>
      <c r="B22" s="17">
        <v>0</v>
      </c>
      <c r="C22" s="12">
        <f t="shared" si="4"/>
        <v>0</v>
      </c>
      <c r="D22" s="21">
        <v>0</v>
      </c>
      <c r="E22" s="21">
        <v>0</v>
      </c>
      <c r="F22" s="21">
        <v>0</v>
      </c>
      <c r="G22" s="13">
        <f t="shared" si="5"/>
        <v>0</v>
      </c>
      <c r="H22" s="17">
        <v>0</v>
      </c>
      <c r="I22" s="17">
        <v>0</v>
      </c>
      <c r="J22" s="17">
        <v>0</v>
      </c>
      <c r="K22" s="12">
        <f t="shared" si="1"/>
        <v>0</v>
      </c>
      <c r="L22" s="17">
        <v>0</v>
      </c>
      <c r="M22" s="17">
        <v>0</v>
      </c>
      <c r="N22" s="17">
        <v>0</v>
      </c>
      <c r="O22" s="19"/>
      <c r="P22" s="12">
        <f t="shared" si="2"/>
        <v>0</v>
      </c>
      <c r="Q22" s="17">
        <v>0</v>
      </c>
      <c r="R22" s="17">
        <v>0</v>
      </c>
      <c r="S22" s="17">
        <v>0</v>
      </c>
      <c r="T22" s="12">
        <f t="shared" si="6"/>
        <v>0</v>
      </c>
      <c r="U22" s="40">
        <f t="shared" si="3"/>
        <v>0</v>
      </c>
    </row>
    <row r="23" spans="1:21" ht="26.4">
      <c r="A23" s="22" t="s">
        <v>37</v>
      </c>
      <c r="B23" s="13">
        <f>B25+B26+B27</f>
        <v>281423.87465000001</v>
      </c>
      <c r="C23" s="12">
        <f t="shared" si="4"/>
        <v>281423.87465000001</v>
      </c>
      <c r="D23" s="13">
        <f>D25+D26+D27</f>
        <v>18945.239999999998</v>
      </c>
      <c r="E23" s="13">
        <f>E25+E26+E27</f>
        <v>20171.689999999999</v>
      </c>
      <c r="F23" s="13">
        <f>F25+F26+F27</f>
        <v>30013.36851</v>
      </c>
      <c r="G23" s="13">
        <f t="shared" si="5"/>
        <v>69130.298509999993</v>
      </c>
      <c r="H23" s="13">
        <f>H25+H26+H27</f>
        <v>19479.629000000001</v>
      </c>
      <c r="I23" s="13">
        <f>I25+I26+I27</f>
        <v>24185.55399</v>
      </c>
      <c r="J23" s="13">
        <f>J25+J26+J27</f>
        <v>40509.57387</v>
      </c>
      <c r="K23" s="12">
        <f t="shared" si="1"/>
        <v>84174.756859999994</v>
      </c>
      <c r="L23" s="13">
        <f>L25+L26+L27</f>
        <v>14608.380710000001</v>
      </c>
      <c r="M23" s="13">
        <f>M25+M26+M27</f>
        <v>5423.7053599999999</v>
      </c>
      <c r="N23" s="13">
        <f>N25+N26+N27</f>
        <v>34767.643609999999</v>
      </c>
      <c r="O23" s="23"/>
      <c r="P23" s="12">
        <f t="shared" si="2"/>
        <v>54799.729680000004</v>
      </c>
      <c r="Q23" s="13">
        <f>Q25+Q26+Q27</f>
        <v>18806.353000000003</v>
      </c>
      <c r="R23" s="13">
        <f>R25+R26+R27</f>
        <v>28067.053</v>
      </c>
      <c r="S23" s="13">
        <f>S25+S26+S27</f>
        <v>26445.683600000004</v>
      </c>
      <c r="T23" s="12">
        <f t="shared" si="6"/>
        <v>73319.089600000007</v>
      </c>
      <c r="U23" s="40">
        <f t="shared" si="3"/>
        <v>208104.78505000001</v>
      </c>
    </row>
    <row r="24" spans="1:21">
      <c r="A24" s="15" t="s">
        <v>30</v>
      </c>
      <c r="B24" s="17"/>
      <c r="C24" s="12"/>
      <c r="D24" s="17"/>
      <c r="E24" s="17"/>
      <c r="F24" s="17"/>
      <c r="G24" s="13"/>
      <c r="H24" s="17"/>
      <c r="I24" s="17"/>
      <c r="J24" s="17"/>
      <c r="K24" s="12"/>
      <c r="L24" s="17"/>
      <c r="M24" s="24"/>
      <c r="N24" s="24"/>
      <c r="O24" s="19"/>
      <c r="P24" s="12"/>
      <c r="Q24" s="17"/>
      <c r="R24" s="17"/>
      <c r="S24" s="17"/>
      <c r="T24" s="12"/>
      <c r="U24" s="40">
        <f t="shared" si="3"/>
        <v>0</v>
      </c>
    </row>
    <row r="25" spans="1:21" ht="26.4">
      <c r="A25" s="15" t="s">
        <v>38</v>
      </c>
      <c r="B25" s="17">
        <f>C25</f>
        <v>112161.19757</v>
      </c>
      <c r="C25" s="12">
        <f t="shared" si="4"/>
        <v>112161.19757</v>
      </c>
      <c r="D25" s="17">
        <v>5162.66</v>
      </c>
      <c r="E25" s="17">
        <v>6369.47</v>
      </c>
      <c r="F25" s="17">
        <v>12105.70232</v>
      </c>
      <c r="G25" s="13">
        <f t="shared" si="5"/>
        <v>23637.832320000001</v>
      </c>
      <c r="H25" s="17">
        <v>10401.12789</v>
      </c>
      <c r="I25" s="17">
        <v>6482.0578400000004</v>
      </c>
      <c r="J25" s="17">
        <v>9068.5577099999991</v>
      </c>
      <c r="K25" s="12">
        <f t="shared" si="1"/>
        <v>25951.743439999998</v>
      </c>
      <c r="L25" s="17">
        <v>7620.6866600000003</v>
      </c>
      <c r="M25" s="17">
        <v>4753.0053600000001</v>
      </c>
      <c r="N25" s="17">
        <v>9975.3590299999996</v>
      </c>
      <c r="O25" s="17">
        <v>35185.5</v>
      </c>
      <c r="P25" s="12">
        <f>L25+M25+N25</f>
        <v>22349.051050000002</v>
      </c>
      <c r="Q25" s="17">
        <f>9888.891+5839.6</f>
        <v>15728.491</v>
      </c>
      <c r="R25" s="17">
        <f>9888.891+2340.9</f>
        <v>12229.790999999999</v>
      </c>
      <c r="S25" s="17">
        <f>12829.43626-294.3475-270.8</f>
        <v>12264.288760000001</v>
      </c>
      <c r="T25" s="12">
        <f t="shared" si="6"/>
        <v>40222.570760000002</v>
      </c>
      <c r="U25" s="40">
        <f t="shared" si="3"/>
        <v>71938.626810000002</v>
      </c>
    </row>
    <row r="26" spans="1:21" ht="26.4">
      <c r="A26" s="15" t="s">
        <v>39</v>
      </c>
      <c r="B26" s="17">
        <f>C26</f>
        <v>169262.67707999999</v>
      </c>
      <c r="C26" s="12">
        <f t="shared" si="4"/>
        <v>169262.67707999999</v>
      </c>
      <c r="D26" s="17">
        <v>13782.58</v>
      </c>
      <c r="E26" s="17">
        <v>13802.22</v>
      </c>
      <c r="F26" s="17">
        <v>17907.66619</v>
      </c>
      <c r="G26" s="13">
        <f t="shared" si="5"/>
        <v>45492.466189999999</v>
      </c>
      <c r="H26" s="17">
        <v>9078.5011099999992</v>
      </c>
      <c r="I26" s="17">
        <v>17703.496149999999</v>
      </c>
      <c r="J26" s="17">
        <v>31441.016159999999</v>
      </c>
      <c r="K26" s="12">
        <f t="shared" si="1"/>
        <v>58223.013419999996</v>
      </c>
      <c r="L26" s="17">
        <v>6987.6940500000001</v>
      </c>
      <c r="M26" s="17">
        <v>670.7</v>
      </c>
      <c r="N26" s="17">
        <v>24792.28458</v>
      </c>
      <c r="O26" s="17">
        <v>17230.8</v>
      </c>
      <c r="P26" s="12">
        <f t="shared" si="2"/>
        <v>32450.678629999999</v>
      </c>
      <c r="Q26" s="17">
        <f>12833.262+3000-12755.4</f>
        <v>3077.862000000001</v>
      </c>
      <c r="R26" s="17">
        <f>12837.262+3000</f>
        <v>15837.262000000001</v>
      </c>
      <c r="S26" s="17">
        <f>16698.49484+2336.4-9072+1836.1+2382.4</f>
        <v>14181.394840000001</v>
      </c>
      <c r="T26" s="12">
        <f t="shared" si="6"/>
        <v>33096.518840000004</v>
      </c>
      <c r="U26" s="40">
        <f t="shared" si="3"/>
        <v>136166.15823999999</v>
      </c>
    </row>
    <row r="27" spans="1:21" ht="39.6">
      <c r="A27" s="15" t="s">
        <v>40</v>
      </c>
      <c r="B27" s="17">
        <v>0</v>
      </c>
      <c r="C27" s="12">
        <f t="shared" si="4"/>
        <v>0</v>
      </c>
      <c r="D27" s="17">
        <v>0</v>
      </c>
      <c r="E27" s="17">
        <v>0</v>
      </c>
      <c r="F27" s="17">
        <v>0</v>
      </c>
      <c r="G27" s="13">
        <f t="shared" si="5"/>
        <v>0</v>
      </c>
      <c r="H27" s="17">
        <v>0</v>
      </c>
      <c r="I27" s="17">
        <v>0</v>
      </c>
      <c r="J27" s="17">
        <v>0</v>
      </c>
      <c r="K27" s="12">
        <f t="shared" si="1"/>
        <v>0</v>
      </c>
      <c r="L27" s="17">
        <v>0</v>
      </c>
      <c r="M27" s="24">
        <v>0</v>
      </c>
      <c r="N27" s="24">
        <v>0</v>
      </c>
      <c r="O27" s="19"/>
      <c r="P27" s="12">
        <f t="shared" si="2"/>
        <v>0</v>
      </c>
      <c r="Q27" s="17">
        <v>0</v>
      </c>
      <c r="R27" s="17">
        <v>0</v>
      </c>
      <c r="S27" s="17">
        <v>0</v>
      </c>
      <c r="T27" s="12">
        <f t="shared" si="6"/>
        <v>0</v>
      </c>
      <c r="U27" s="40">
        <f t="shared" si="3"/>
        <v>0</v>
      </c>
    </row>
    <row r="28" spans="1:21" ht="26.4">
      <c r="A28" s="11" t="s">
        <v>41</v>
      </c>
      <c r="B28" s="13">
        <f>B18-B23</f>
        <v>-113776.47465000002</v>
      </c>
      <c r="C28" s="12">
        <f>C18-C23</f>
        <v>-111700.22899999999</v>
      </c>
      <c r="D28" s="16">
        <f>D18-D23</f>
        <v>-5121.2897399999983</v>
      </c>
      <c r="E28" s="16">
        <f t="shared" ref="E28:T28" si="7">E18-E23</f>
        <v>-6226.3899999999994</v>
      </c>
      <c r="F28" s="16">
        <f t="shared" si="7"/>
        <v>-11940.203870000001</v>
      </c>
      <c r="G28" s="12">
        <f t="shared" si="7"/>
        <v>-23287.88360999999</v>
      </c>
      <c r="H28" s="16">
        <f t="shared" si="7"/>
        <v>-10310.229000000001</v>
      </c>
      <c r="I28" s="16">
        <f t="shared" si="7"/>
        <v>-6482.6554299999989</v>
      </c>
      <c r="J28" s="16">
        <f t="shared" si="7"/>
        <v>-8990.7738700000009</v>
      </c>
      <c r="K28" s="12">
        <f t="shared" si="7"/>
        <v>-25783.658299999996</v>
      </c>
      <c r="L28" s="16">
        <f t="shared" si="7"/>
        <v>-7625.3525200000013</v>
      </c>
      <c r="M28" s="16">
        <f t="shared" si="7"/>
        <v>4306.3346400000009</v>
      </c>
      <c r="N28" s="16">
        <f t="shared" si="7"/>
        <v>-18766.143609999999</v>
      </c>
      <c r="O28" s="12">
        <f t="shared" si="7"/>
        <v>0</v>
      </c>
      <c r="P28" s="12">
        <f t="shared" si="7"/>
        <v>-22085.161490000002</v>
      </c>
      <c r="Q28" s="16">
        <f t="shared" si="7"/>
        <v>-9301.3910000000033</v>
      </c>
      <c r="R28" s="16">
        <f t="shared" si="7"/>
        <v>-15433.790999999999</v>
      </c>
      <c r="S28" s="16">
        <f t="shared" si="7"/>
        <v>-15808.443600000004</v>
      </c>
      <c r="T28" s="12">
        <f t="shared" si="7"/>
        <v>-40543.525600000008</v>
      </c>
      <c r="U28" s="40">
        <f t="shared" si="3"/>
        <v>-71156.703399999984</v>
      </c>
    </row>
    <row r="29" spans="1:21" ht="26.4">
      <c r="A29" s="11" t="s">
        <v>42</v>
      </c>
      <c r="B29" s="12"/>
      <c r="C29" s="12"/>
      <c r="D29" s="13">
        <f>D31+D32</f>
        <v>-5121.2897400000002</v>
      </c>
      <c r="E29" s="13">
        <f t="shared" ref="E29:T29" si="8">E31+E32</f>
        <v>-6226.39</v>
      </c>
      <c r="F29" s="13">
        <f t="shared" si="8"/>
        <v>-11940.203870000001</v>
      </c>
      <c r="G29" s="13">
        <f t="shared" si="8"/>
        <v>-23287.883609999997</v>
      </c>
      <c r="H29" s="13">
        <f t="shared" si="8"/>
        <v>-10310.228999999999</v>
      </c>
      <c r="I29" s="13">
        <f t="shared" si="8"/>
        <v>-6482.6554299999998</v>
      </c>
      <c r="J29" s="13">
        <f t="shared" si="8"/>
        <v>-8990.7738699999991</v>
      </c>
      <c r="K29" s="13">
        <f t="shared" si="8"/>
        <v>-25783.658299999996</v>
      </c>
      <c r="L29" s="13">
        <f t="shared" si="8"/>
        <v>-7625.3525200000004</v>
      </c>
      <c r="M29" s="13">
        <f t="shared" si="8"/>
        <v>4306.33464</v>
      </c>
      <c r="N29" s="13">
        <f t="shared" si="8"/>
        <v>-18766.143609999999</v>
      </c>
      <c r="O29" s="13">
        <f t="shared" si="8"/>
        <v>-52416.3</v>
      </c>
      <c r="P29" s="13">
        <f t="shared" si="8"/>
        <v>-22085.161489999999</v>
      </c>
      <c r="Q29" s="13">
        <f t="shared" si="8"/>
        <v>-9301.3910000000014</v>
      </c>
      <c r="R29" s="13">
        <f t="shared" si="8"/>
        <v>-15433.790999999999</v>
      </c>
      <c r="S29" s="13">
        <f t="shared" si="8"/>
        <v>-15808.443600000002</v>
      </c>
      <c r="T29" s="13">
        <f t="shared" si="8"/>
        <v>-40543.625600000007</v>
      </c>
      <c r="U29" s="40">
        <f t="shared" ref="U27:U33" si="9">L29+K29+G29</f>
        <v>-56696.894429999993</v>
      </c>
    </row>
    <row r="30" spans="1:21">
      <c r="A30" s="15" t="s">
        <v>30</v>
      </c>
      <c r="B30" s="12"/>
      <c r="C30" s="12"/>
      <c r="D30" s="13"/>
      <c r="E30" s="14"/>
      <c r="F30" s="12"/>
      <c r="G30" s="13"/>
      <c r="H30" s="14"/>
      <c r="I30" s="12"/>
      <c r="J30" s="12"/>
      <c r="K30" s="12"/>
      <c r="L30" s="12"/>
      <c r="M30" s="12"/>
      <c r="N30" s="12"/>
      <c r="O30" s="12"/>
      <c r="P30" s="12"/>
      <c r="Q30" s="12"/>
      <c r="R30" s="14"/>
      <c r="S30" s="12"/>
      <c r="T30" s="12"/>
      <c r="U30" s="40">
        <f t="shared" si="9"/>
        <v>0</v>
      </c>
    </row>
    <row r="31" spans="1:21">
      <c r="A31" s="15" t="s">
        <v>31</v>
      </c>
      <c r="B31" s="12"/>
      <c r="C31" s="12"/>
      <c r="D31" s="13">
        <f>D16+D20-D25</f>
        <v>-5162.66</v>
      </c>
      <c r="E31" s="13">
        <f t="shared" ref="E31:T32" si="10">E16+E20-E25</f>
        <v>-6369.47</v>
      </c>
      <c r="F31" s="13">
        <f t="shared" si="10"/>
        <v>-12084.837680000001</v>
      </c>
      <c r="G31" s="13">
        <f t="shared" si="10"/>
        <v>-23616.967680000002</v>
      </c>
      <c r="H31" s="13">
        <f t="shared" si="10"/>
        <v>-10401.12789</v>
      </c>
      <c r="I31" s="13">
        <f t="shared" si="10"/>
        <v>-6481.1592800000008</v>
      </c>
      <c r="J31" s="13">
        <f t="shared" si="10"/>
        <v>-9068.5577099999991</v>
      </c>
      <c r="K31" s="13">
        <f t="shared" si="10"/>
        <v>-25950.844879999997</v>
      </c>
      <c r="L31" s="13">
        <f t="shared" si="10"/>
        <v>-7620.6866600000003</v>
      </c>
      <c r="M31" s="13">
        <f t="shared" si="10"/>
        <v>-4753.0053600000001</v>
      </c>
      <c r="N31" s="13">
        <f t="shared" si="10"/>
        <v>-9975.3590299999996</v>
      </c>
      <c r="O31" s="13">
        <f t="shared" si="10"/>
        <v>-35185.5</v>
      </c>
      <c r="P31" s="13">
        <f t="shared" si="10"/>
        <v>-22349.051050000002</v>
      </c>
      <c r="Q31" s="13">
        <f t="shared" si="10"/>
        <v>-15728.491</v>
      </c>
      <c r="R31" s="13">
        <f t="shared" si="10"/>
        <v>-12229.790999999999</v>
      </c>
      <c r="S31" s="13">
        <f t="shared" si="10"/>
        <v>-12264.288760000001</v>
      </c>
      <c r="T31" s="13">
        <f t="shared" si="10"/>
        <v>-40222.570760000002</v>
      </c>
      <c r="U31" s="40">
        <f t="shared" si="9"/>
        <v>-57188.499219999998</v>
      </c>
    </row>
    <row r="32" spans="1:21">
      <c r="A32" s="15" t="s">
        <v>32</v>
      </c>
      <c r="B32" s="12"/>
      <c r="C32" s="12"/>
      <c r="D32" s="17">
        <f>D17+D21-D26</f>
        <v>41.370259999999689</v>
      </c>
      <c r="E32" s="17">
        <f t="shared" si="10"/>
        <v>143.07999999999993</v>
      </c>
      <c r="F32" s="17">
        <f t="shared" si="10"/>
        <v>144.63380999999936</v>
      </c>
      <c r="G32" s="17">
        <f t="shared" si="10"/>
        <v>329.08407000000443</v>
      </c>
      <c r="H32" s="17">
        <f t="shared" si="10"/>
        <v>90.898890000000392</v>
      </c>
      <c r="I32" s="17">
        <f t="shared" si="10"/>
        <v>-1.4961499999990338</v>
      </c>
      <c r="J32" s="17">
        <f t="shared" si="10"/>
        <v>77.783840000000055</v>
      </c>
      <c r="K32" s="17">
        <f t="shared" si="10"/>
        <v>167.18658000000141</v>
      </c>
      <c r="L32" s="17">
        <f t="shared" si="10"/>
        <v>-4.6658600000000661</v>
      </c>
      <c r="M32" s="17">
        <f t="shared" si="10"/>
        <v>9059.34</v>
      </c>
      <c r="N32" s="17">
        <f t="shared" si="10"/>
        <v>-8790.7845799999996</v>
      </c>
      <c r="O32" s="17">
        <f t="shared" si="10"/>
        <v>-17230.8</v>
      </c>
      <c r="P32" s="17">
        <f t="shared" si="10"/>
        <v>263.88956000000326</v>
      </c>
      <c r="Q32" s="17">
        <f t="shared" si="10"/>
        <v>6427.0999999999985</v>
      </c>
      <c r="R32" s="17">
        <f t="shared" si="10"/>
        <v>-3204</v>
      </c>
      <c r="S32" s="17">
        <f t="shared" si="10"/>
        <v>-3544.1548400000011</v>
      </c>
      <c r="T32" s="17">
        <f t="shared" si="10"/>
        <v>-321.05484000000433</v>
      </c>
      <c r="U32" s="40">
        <f t="shared" si="9"/>
        <v>491.60479000000578</v>
      </c>
    </row>
    <row r="33" spans="1:21">
      <c r="B33" s="25">
        <f>B18-C18</f>
        <v>-2076.2456500000262</v>
      </c>
      <c r="C33" s="25">
        <f>C21-C26</f>
        <v>439.10537000000477</v>
      </c>
      <c r="D33" s="25"/>
      <c r="U33" s="40">
        <f t="shared" si="9"/>
        <v>0</v>
      </c>
    </row>
    <row r="34" spans="1:21">
      <c r="A34" s="1" t="s">
        <v>43</v>
      </c>
      <c r="D34" s="25">
        <f>D21-D26</f>
        <v>41.370259999999689</v>
      </c>
      <c r="E34" s="25">
        <f>E21-E26</f>
        <v>143.07999999999993</v>
      </c>
      <c r="F34" s="25">
        <f>F21-F26</f>
        <v>144.63380999999936</v>
      </c>
      <c r="H34" s="25">
        <f>H21-H26</f>
        <v>90.898890000000392</v>
      </c>
      <c r="I34" s="25">
        <f>I21-I26</f>
        <v>-1.4961499999990338</v>
      </c>
      <c r="J34" s="25">
        <f>J21-J26</f>
        <v>77.783840000000055</v>
      </c>
      <c r="L34" s="25">
        <f>L21-L26</f>
        <v>-4.6658600000000661</v>
      </c>
      <c r="M34" s="25">
        <f>M21-M26</f>
        <v>9059.34</v>
      </c>
      <c r="N34" s="25">
        <f>N21-N26</f>
        <v>-8790.7845799999996</v>
      </c>
      <c r="Q34" s="25">
        <f>Q21-Q26</f>
        <v>6427.0999999999985</v>
      </c>
      <c r="R34" s="25">
        <f>R21-R26</f>
        <v>-3204</v>
      </c>
      <c r="S34" s="25">
        <f>S21-S26</f>
        <v>-3544.1548400000011</v>
      </c>
    </row>
    <row r="35" spans="1:21">
      <c r="A35" s="1" t="s">
        <v>44</v>
      </c>
      <c r="G35" s="1" t="s">
        <v>45</v>
      </c>
      <c r="K35" s="1" t="s">
        <v>46</v>
      </c>
    </row>
    <row r="37" spans="1:21">
      <c r="A37" s="1" t="s">
        <v>47</v>
      </c>
      <c r="C37" s="1" t="s">
        <v>48</v>
      </c>
      <c r="G37" s="1" t="s">
        <v>45</v>
      </c>
      <c r="K37" s="1" t="s">
        <v>49</v>
      </c>
    </row>
    <row r="38" spans="1:21">
      <c r="C38" s="1" t="s">
        <v>50</v>
      </c>
    </row>
  </sheetData>
  <mergeCells count="17">
    <mergeCell ref="A8:T8"/>
    <mergeCell ref="A10:A12"/>
    <mergeCell ref="B10:B12"/>
    <mergeCell ref="C10:C12"/>
    <mergeCell ref="D10:F11"/>
    <mergeCell ref="G10:G12"/>
    <mergeCell ref="K10:K12"/>
    <mergeCell ref="L10:N11"/>
    <mergeCell ref="P10:P12"/>
    <mergeCell ref="Q10:S11"/>
    <mergeCell ref="T10:T12"/>
    <mergeCell ref="H10:J11"/>
    <mergeCell ref="P1:T1"/>
    <mergeCell ref="P2:T2"/>
    <mergeCell ref="A4:T4"/>
    <mergeCell ref="A5:T5"/>
    <mergeCell ref="A7:T7"/>
  </mergeCells>
  <pageMargins left="0.70866141732283472" right="0.70866141732283472" top="0.74803149606299213" bottom="0.74803149606299213" header="0.31496062992125984" footer="0.31496062992125984"/>
  <pageSetup paperSize="9" scale="6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</vt:i4>
      </vt:variant>
    </vt:vector>
  </HeadingPairs>
  <TitlesOfParts>
    <vt:vector size="15" baseType="lpstr">
      <vt:lpstr>ифнс</vt:lpstr>
      <vt:lpstr>куми</vt:lpstr>
      <vt:lpstr>фу</vt:lpstr>
      <vt:lpstr>дор.</vt:lpstr>
      <vt:lpstr>снд</vt:lpstr>
      <vt:lpstr>гочс</vt:lpstr>
      <vt:lpstr>адм</vt:lpstr>
      <vt:lpstr>уаз</vt:lpstr>
      <vt:lpstr>уо</vt:lpstr>
      <vt:lpstr>гкмх</vt:lpstr>
      <vt:lpstr>ккис</vt:lpstr>
      <vt:lpstr>проч.</vt:lpstr>
      <vt:lpstr>тик</vt:lpstr>
      <vt:lpstr>итого</vt:lpstr>
      <vt:lpstr>итого!Область_печати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stp</dc:creator>
  <cp:lastModifiedBy>gorfo</cp:lastModifiedBy>
  <cp:lastPrinted>2020-10-07T10:55:16Z</cp:lastPrinted>
  <dcterms:created xsi:type="dcterms:W3CDTF">2020-02-06T11:21:01Z</dcterms:created>
  <dcterms:modified xsi:type="dcterms:W3CDTF">2020-10-07T10:55:25Z</dcterms:modified>
</cp:coreProperties>
</file>