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.от 22.09.2020г." sheetId="1" r:id="rId1"/>
  </sheets>
  <definedNames>
    <definedName name="_xlnm.Print_Area" localSheetId="0">'Прил.от 22.09.2020г.'!$A$1:$L$160</definedName>
    <definedName name="_xlnm.Print_Titles" localSheetId="0">'Прил.от 22.09.2020г.'!$10:$10</definedName>
    <definedName name="Excel_BuiltIn_Print_Area" localSheetId="0">'Прил.от 22.09.2020г.'!$A$2:$L$160</definedName>
    <definedName name="Excel_BuiltIn_Print_Titles" localSheetId="0">'Прил.от 22.09.2020г.'!$10:$10</definedName>
  </definedNames>
  <calcPr fullCalcOnLoad="1"/>
</workbook>
</file>

<file path=xl/sharedStrings.xml><?xml version="1.0" encoding="utf-8"?>
<sst xmlns="http://schemas.openxmlformats.org/spreadsheetml/2006/main" count="169" uniqueCount="68">
  <si>
    <t>ПРОЕКТ</t>
  </si>
  <si>
    <t>Приложение № 3  к программе "Развитие образования</t>
  </si>
  <si>
    <t xml:space="preserve">ЗАТО г. Радужный Владимирской области" </t>
  </si>
  <si>
    <t xml:space="preserve">                                      4.  Мероприятия муниципальной подпрограммы   «Совершенствование организации питания обучающихся муниципальных  общеобразовательных  учреждений ЗАТО г.Радужный Владимирской области»                                                                                                                                                                                      </t>
  </si>
  <si>
    <t>Наименование меропр</t>
  </si>
  <si>
    <t>Срок исполнения</t>
  </si>
  <si>
    <t>Объем финансирования (тыс.руб.)</t>
  </si>
  <si>
    <t>В том числе:</t>
  </si>
  <si>
    <t>Внебюджетные средства</t>
  </si>
  <si>
    <t>Исполнители –ответственные за реализацию мероприятия</t>
  </si>
  <si>
    <t>Ожидаемые  результаты (количественные или качественные показатели)</t>
  </si>
  <si>
    <t>Субвенции</t>
  </si>
  <si>
    <t>Собственные доходы:</t>
  </si>
  <si>
    <t>Другие собственные доходы</t>
  </si>
  <si>
    <t>Субсидии 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</si>
  <si>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</si>
  <si>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</si>
  <si>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</si>
  <si>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</si>
  <si>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 Организация питания обучающихся общеобразовательных оргнанизаций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</si>
  <si>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укрепление здоровья обучающихся, улучшение рациона школьного питания в общеобразовательных учреждениях города </t>
    </r>
  </si>
  <si>
    <r>
      <rPr>
        <b/>
        <sz val="14"/>
        <rFont val="Times New Roman"/>
        <family val="1"/>
      </rP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</si>
  <si>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</si>
  <si>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</si>
  <si>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1.1.</t>
  </si>
  <si>
    <t>Организация бесплатного горячего питания обучающихся , получающих начальное общее образование в муниципальных общеобоазовательных организациях</t>
  </si>
  <si>
    <t>СОШ 1</t>
  </si>
  <si>
    <t>Уровень удовлетворенностинаселения города качеством услуг в сфере дошкольного,общего образования составит  не менее 80%</t>
  </si>
  <si>
    <t>СОШ 2</t>
  </si>
  <si>
    <t>1.2.</t>
  </si>
  <si>
    <t xml:space="preserve">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</si>
  <si>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>Управление образования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</si>
  <si>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г.- 100%, 2020 г. - 100%</t>
  </si>
  <si>
    <t>1.2.1.</t>
  </si>
  <si>
    <t>Мероприятия по организации питания обучающихся 1-4 классов в образовательных организациях, в частных организациях по имеющим государственную аккредитацию основным общеобразовательным программам</t>
  </si>
  <si>
    <t>СОШ № 1</t>
  </si>
  <si>
    <t>СОШ № 2</t>
  </si>
  <si>
    <t>1.2.2.</t>
  </si>
  <si>
    <t xml:space="preserve"> Софинансирование обеспечения мероприятий по организации питания обучающихся 1-4 классов в муниципальных организациях, в частных организациях по имеющим государственную аккредитацию основным общеобразовательным программам</t>
  </si>
  <si>
    <t>сш1-65,0; сш2- 52,0</t>
  </si>
  <si>
    <t>1.2.3.</t>
  </si>
  <si>
    <t xml:space="preserve"> Частичная компенсация на удорожание стоимости питания учащихся 5-11 классов и предоставление льготного питания учащимся 1-11 классов</t>
  </si>
  <si>
    <t>сош1- 432,0; сош2- 469,0</t>
  </si>
  <si>
    <t>1.3.</t>
  </si>
  <si>
    <t xml:space="preserve">   Частичные расходы на выплату заработной платы работникам столовых общеобразовательных учреждений</t>
  </si>
  <si>
    <t>1.4.</t>
  </si>
  <si>
    <t xml:space="preserve">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</si>
  <si>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Оснащение пищеблоков современных технологическим оборудование в соответствии с СанПин в 2017 г.- 95%, 2018 г.- 96%, 2019 г.-97%</t>
  </si>
  <si>
    <t>Управление образования сш№1-100,00, сш№2-100,00</t>
  </si>
  <si>
    <t>Итого по разделу 1:</t>
  </si>
  <si>
    <t>2. "Организация питания дошкольников"</t>
  </si>
  <si>
    <t xml:space="preserve">Цель:    Сохранение и укрепление здоровья обучающихся, улучшение рациона питания в дошкоьных образовательных учреждениях города </t>
  </si>
  <si>
    <t>Задача:   Обеспечение высокого качества и безопасности питания детей в дошкольных учреждениях.</t>
  </si>
  <si>
    <t>2.1.</t>
  </si>
  <si>
    <t xml:space="preserve"> Реализация мероприятий по предоставлению качественного питания для детей дошкольного возраста</t>
  </si>
  <si>
    <t>МБДОУ ЦЦР Д/С № 3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</si>
  <si>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</t>
  </si>
  <si>
    <t>МБДОУ ЦЦР Д/С № 5</t>
  </si>
  <si>
    <t>МБДОУ ЦЦР Д/С № 6</t>
  </si>
  <si>
    <t>2.2.</t>
  </si>
  <si>
    <t>Доля дошкольных образовательных учреждений, соответствующих санитарным требованиям по организации питания, в общей численности образовательных учреждений: 2017 г.- 100%, 2018 г. - 100%, 2019 г. - 100%, 2020 г. - 100%</t>
  </si>
  <si>
    <t>2.3.</t>
  </si>
  <si>
    <t xml:space="preserve"> Приобретение сладких новогодних подарков в дошкольных учреждениях</t>
  </si>
  <si>
    <t>Управление образования д/сад № 3-53,0, д/сад № 5-108,0, д/сад № 6-59,0</t>
  </si>
  <si>
    <t>Проведение новодних утренников и приобретение новогодних подарков в 2017 г.-100%, 2018-100%, 2019-100%</t>
  </si>
  <si>
    <t>Итого по разделу 2:</t>
  </si>
  <si>
    <t>Итого по подпрограмме :</t>
  </si>
  <si>
    <t>2017-2023 г.г.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</si>
</sst>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000"/>
    <numFmt numFmtId="166" formatCode="#,##0.000"/>
    <numFmt numFmtId="167" formatCode="#,##0.00000"/>
    <numFmt numFmtId="168" formatCode="@"/>
    <numFmt numFmtId="169" formatCode="#,##0.0000"/>
    <numFmt numFmtId="170" formatCode="0.00000"/>
    <numFmt numFmtId="171" formatCode="0.000"/>
    <numFmt numFmtId="172" formatCode="0.00"/>
    <numFmt numFmtId="173" formatCode="#,##0"/>
    <numFmt numFmtId="174" formatCode="_-* #,##0.00_р_._-;\-* #,##0.00_р_._-;_-* \-??_р_._-;_-@_-"/>
    <numFmt numFmtId="175" formatCode="_-* #,##0.00000_р_._-;\-* #,##0.00000_р_._-;_-* \-??_р_._-;_-@_-"/>
    <numFmt numFmtId="176" formatCode="0.0"/>
  </numFmts>
  <fonts count="20">
    <font>
      <sz val="10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56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1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/>
    </xf>
    <xf numFmtId="164" fontId="0" fillId="0" borderId="0" xfId="0" applyFill="1" applyAlignment="1">
      <alignment/>
    </xf>
    <xf numFmtId="164" fontId="3" fillId="0" borderId="0" xfId="0" applyFont="1" applyFill="1" applyBorder="1" applyAlignment="1">
      <alignment horizontal="right" vertical="top"/>
    </xf>
    <xf numFmtId="164" fontId="3" fillId="0" borderId="0" xfId="0" applyFont="1" applyFill="1" applyAlignment="1">
      <alignment horizontal="right" vertical="top"/>
    </xf>
    <xf numFmtId="164" fontId="4" fillId="0" borderId="0" xfId="0" applyFont="1" applyFill="1" applyAlignment="1">
      <alignment horizontal="right"/>
    </xf>
    <xf numFmtId="164" fontId="0" fillId="0" borderId="0" xfId="0" applyAlignment="1">
      <alignment horizontal="right"/>
    </xf>
    <xf numFmtId="164" fontId="5" fillId="0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top"/>
    </xf>
    <xf numFmtId="164" fontId="6" fillId="0" borderId="2" xfId="0" applyFont="1" applyFill="1" applyBorder="1" applyAlignment="1">
      <alignment horizontal="center" vertical="top" wrapText="1"/>
    </xf>
    <xf numFmtId="164" fontId="6" fillId="0" borderId="3" xfId="0" applyFont="1" applyFill="1" applyBorder="1" applyAlignment="1">
      <alignment horizontal="center" vertical="top" wrapText="1"/>
    </xf>
    <xf numFmtId="164" fontId="6" fillId="0" borderId="4" xfId="0" applyFont="1" applyFill="1" applyBorder="1" applyAlignment="1">
      <alignment horizontal="center" vertical="top" wrapText="1"/>
    </xf>
    <xf numFmtId="164" fontId="6" fillId="0" borderId="5" xfId="0" applyFont="1" applyFill="1" applyBorder="1" applyAlignment="1">
      <alignment horizontal="center" vertical="top" wrapText="1"/>
    </xf>
    <xf numFmtId="164" fontId="6" fillId="0" borderId="6" xfId="0" applyFont="1" applyFill="1" applyBorder="1" applyAlignment="1">
      <alignment horizontal="center" vertical="top" wrapText="1"/>
    </xf>
    <xf numFmtId="164" fontId="6" fillId="0" borderId="7" xfId="0" applyFont="1" applyFill="1" applyBorder="1" applyAlignment="1">
      <alignment horizontal="center" vertical="top" wrapText="1"/>
    </xf>
    <xf numFmtId="164" fontId="3" fillId="0" borderId="2" xfId="0" applyFont="1" applyFill="1" applyBorder="1" applyAlignment="1">
      <alignment horizontal="center" vertical="top" wrapText="1"/>
    </xf>
    <xf numFmtId="164" fontId="3" fillId="0" borderId="8" xfId="0" applyFont="1" applyFill="1" applyBorder="1" applyAlignment="1">
      <alignment horizontal="center" vertical="top" wrapText="1"/>
    </xf>
    <xf numFmtId="164" fontId="3" fillId="0" borderId="9" xfId="0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top" wrapText="1"/>
    </xf>
    <xf numFmtId="164" fontId="8" fillId="0" borderId="2" xfId="0" applyFont="1" applyFill="1" applyBorder="1" applyAlignment="1">
      <alignment horizontal="left" vertical="top" wrapText="1"/>
    </xf>
    <xf numFmtId="164" fontId="8" fillId="0" borderId="3" xfId="0" applyFont="1" applyFill="1" applyBorder="1" applyAlignment="1">
      <alignment horizontal="left" vertical="top" wrapText="1"/>
    </xf>
    <xf numFmtId="164" fontId="3" fillId="0" borderId="10" xfId="0" applyFont="1" applyFill="1" applyBorder="1" applyAlignment="1">
      <alignment horizontal="justify" vertical="top" wrapText="1"/>
    </xf>
    <xf numFmtId="164" fontId="8" fillId="0" borderId="8" xfId="0" applyFont="1" applyFill="1" applyBorder="1" applyAlignment="1">
      <alignment vertical="top" wrapText="1"/>
    </xf>
    <xf numFmtId="164" fontId="3" fillId="0" borderId="3" xfId="0" applyFont="1" applyFill="1" applyBorder="1" applyAlignment="1">
      <alignment horizontal="center" vertical="top" wrapText="1"/>
    </xf>
    <xf numFmtId="164" fontId="6" fillId="0" borderId="11" xfId="0" applyFont="1" applyFill="1" applyBorder="1" applyAlignment="1">
      <alignment horizontal="center" vertical="top" wrapText="1"/>
    </xf>
    <xf numFmtId="164" fontId="3" fillId="0" borderId="12" xfId="0" applyFont="1" applyFill="1" applyBorder="1" applyAlignment="1">
      <alignment vertical="top" wrapText="1"/>
    </xf>
    <xf numFmtId="164" fontId="6" fillId="0" borderId="8" xfId="0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center" vertical="top" wrapText="1"/>
    </xf>
    <xf numFmtId="165" fontId="9" fillId="0" borderId="11" xfId="0" applyNumberFormat="1" applyFont="1" applyFill="1" applyBorder="1" applyAlignment="1">
      <alignment horizontal="center" vertical="top" wrapText="1"/>
    </xf>
    <xf numFmtId="165" fontId="9" fillId="0" borderId="13" xfId="0" applyNumberFormat="1" applyFont="1" applyFill="1" applyBorder="1" applyAlignment="1">
      <alignment horizontal="center" vertical="top" wrapText="1"/>
    </xf>
    <xf numFmtId="165" fontId="9" fillId="0" borderId="14" xfId="0" applyNumberFormat="1" applyFont="1" applyFill="1" applyBorder="1" applyAlignment="1">
      <alignment horizontal="center" vertical="top" wrapText="1"/>
    </xf>
    <xf numFmtId="164" fontId="6" fillId="0" borderId="15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vertical="top" wrapText="1"/>
    </xf>
    <xf numFmtId="164" fontId="10" fillId="0" borderId="5" xfId="0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165" fontId="6" fillId="0" borderId="16" xfId="0" applyNumberFormat="1" applyFont="1" applyFill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164" fontId="6" fillId="0" borderId="17" xfId="0" applyFont="1" applyFill="1" applyBorder="1" applyAlignment="1">
      <alignment horizontal="center" vertical="top" wrapText="1"/>
    </xf>
    <xf numFmtId="164" fontId="10" fillId="0" borderId="18" xfId="0" applyFont="1" applyFill="1" applyBorder="1" applyAlignment="1">
      <alignment horizontal="center" vertical="top" wrapText="1"/>
    </xf>
    <xf numFmtId="165" fontId="6" fillId="0" borderId="18" xfId="0" applyNumberFormat="1" applyFont="1" applyFill="1" applyBorder="1" applyAlignment="1">
      <alignment horizontal="center" vertical="top" wrapText="1"/>
    </xf>
    <xf numFmtId="164" fontId="6" fillId="0" borderId="18" xfId="0" applyFont="1" applyFill="1" applyBorder="1" applyAlignment="1">
      <alignment horizontal="center" vertical="top" wrapText="1"/>
    </xf>
    <xf numFmtId="164" fontId="6" fillId="0" borderId="19" xfId="0" applyFont="1" applyFill="1" applyBorder="1" applyAlignment="1">
      <alignment horizontal="center" vertical="top" wrapText="1"/>
    </xf>
    <xf numFmtId="164" fontId="9" fillId="0" borderId="20" xfId="0" applyNumberFormat="1" applyFont="1" applyFill="1" applyBorder="1" applyAlignment="1">
      <alignment horizontal="center" vertical="top" wrapText="1"/>
    </xf>
    <xf numFmtId="164" fontId="6" fillId="0" borderId="9" xfId="0" applyFont="1" applyFill="1" applyBorder="1" applyAlignment="1">
      <alignment horizontal="center" vertical="top" wrapText="1"/>
    </xf>
    <xf numFmtId="164" fontId="10" fillId="0" borderId="21" xfId="0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4" fontId="3" fillId="0" borderId="21" xfId="0" applyFont="1" applyFill="1" applyBorder="1" applyAlignment="1">
      <alignment horizontal="center" vertical="top" wrapText="1"/>
    </xf>
    <xf numFmtId="165" fontId="6" fillId="0" borderId="21" xfId="0" applyNumberFormat="1" applyFont="1" applyFill="1" applyBorder="1" applyAlignment="1">
      <alignment horizontal="center" vertical="top" wrapText="1"/>
    </xf>
    <xf numFmtId="164" fontId="6" fillId="0" borderId="21" xfId="0" applyFont="1" applyFill="1" applyBorder="1" applyAlignment="1">
      <alignment horizontal="center" vertical="top" wrapText="1"/>
    </xf>
    <xf numFmtId="164" fontId="6" fillId="0" borderId="0" xfId="0" applyFont="1" applyFill="1" applyBorder="1" applyAlignment="1">
      <alignment horizontal="center" vertical="top" wrapText="1"/>
    </xf>
    <xf numFmtId="165" fontId="3" fillId="0" borderId="18" xfId="0" applyNumberFormat="1" applyFont="1" applyFill="1" applyBorder="1" applyAlignment="1">
      <alignment horizontal="center" vertical="top" wrapText="1"/>
    </xf>
    <xf numFmtId="164" fontId="3" fillId="0" borderId="18" xfId="0" applyFont="1" applyFill="1" applyBorder="1" applyAlignment="1">
      <alignment horizontal="center" vertical="top" wrapText="1"/>
    </xf>
    <xf numFmtId="164" fontId="9" fillId="0" borderId="20" xfId="0" applyFont="1" applyFill="1" applyBorder="1" applyAlignment="1">
      <alignment horizontal="center" vertical="top" wrapText="1"/>
    </xf>
    <xf numFmtId="164" fontId="3" fillId="0" borderId="16" xfId="0" applyFont="1" applyFill="1" applyBorder="1" applyAlignment="1">
      <alignment horizontal="center" vertical="top" wrapText="1"/>
    </xf>
    <xf numFmtId="164" fontId="6" fillId="0" borderId="10" xfId="0" applyFont="1" applyFill="1" applyBorder="1" applyAlignment="1">
      <alignment horizontal="center" vertical="top" wrapText="1"/>
    </xf>
    <xf numFmtId="165" fontId="8" fillId="0" borderId="13" xfId="0" applyNumberFormat="1" applyFont="1" applyFill="1" applyBorder="1" applyAlignment="1">
      <alignment horizontal="center" vertical="top" wrapText="1"/>
    </xf>
    <xf numFmtId="164" fontId="10" fillId="0" borderId="22" xfId="0" applyFont="1" applyFill="1" applyBorder="1" applyAlignment="1">
      <alignment horizontal="center"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165" fontId="6" fillId="0" borderId="5" xfId="0" applyNumberFormat="1" applyFont="1" applyFill="1" applyBorder="1" applyAlignment="1">
      <alignment horizontal="center" vertical="top" wrapText="1"/>
    </xf>
    <xf numFmtId="164" fontId="6" fillId="0" borderId="23" xfId="0" applyFont="1" applyFill="1" applyBorder="1" applyAlignment="1">
      <alignment horizontal="center" vertical="top" wrapText="1"/>
    </xf>
    <xf numFmtId="164" fontId="10" fillId="0" borderId="24" xfId="0" applyFont="1" applyFill="1" applyBorder="1" applyAlignment="1">
      <alignment horizontal="center" vertical="top" wrapText="1"/>
    </xf>
    <xf numFmtId="165" fontId="3" fillId="0" borderId="25" xfId="0" applyNumberFormat="1" applyFont="1" applyFill="1" applyBorder="1" applyAlignment="1">
      <alignment horizontal="center" vertical="top" wrapText="1"/>
    </xf>
    <xf numFmtId="164" fontId="3" fillId="0" borderId="25" xfId="0" applyFont="1" applyFill="1" applyBorder="1" applyAlignment="1">
      <alignment horizontal="center" vertical="top" wrapText="1"/>
    </xf>
    <xf numFmtId="165" fontId="6" fillId="0" borderId="25" xfId="0" applyNumberFormat="1" applyFont="1" applyFill="1" applyBorder="1" applyAlignment="1">
      <alignment horizontal="center" vertical="top" wrapText="1"/>
    </xf>
    <xf numFmtId="164" fontId="6" fillId="0" borderId="25" xfId="0" applyFont="1" applyFill="1" applyBorder="1" applyAlignment="1">
      <alignment horizontal="center" vertical="top" wrapText="1"/>
    </xf>
    <xf numFmtId="164" fontId="6" fillId="0" borderId="26" xfId="0" applyFont="1" applyFill="1" applyBorder="1" applyAlignment="1">
      <alignment horizontal="center" vertical="top" wrapText="1"/>
    </xf>
    <xf numFmtId="164" fontId="9" fillId="0" borderId="10" xfId="0" applyFont="1" applyFill="1" applyBorder="1" applyAlignment="1">
      <alignment horizontal="center" vertical="top" wrapText="1"/>
    </xf>
    <xf numFmtId="166" fontId="3" fillId="0" borderId="16" xfId="0" applyNumberFormat="1" applyFont="1" applyFill="1" applyBorder="1" applyAlignment="1">
      <alignment horizontal="center" vertical="center" wrapText="1"/>
    </xf>
    <xf numFmtId="166" fontId="6" fillId="0" borderId="16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center" vertical="center" wrapText="1"/>
    </xf>
    <xf numFmtId="164" fontId="6" fillId="0" borderId="23" xfId="0" applyFont="1" applyFill="1" applyBorder="1" applyAlignment="1">
      <alignment horizontal="left" vertical="center" wrapText="1"/>
    </xf>
    <xf numFmtId="164" fontId="9" fillId="0" borderId="12" xfId="0" applyFont="1" applyFill="1" applyBorder="1" applyAlignment="1">
      <alignment horizontal="center" vertical="top" wrapText="1"/>
    </xf>
    <xf numFmtId="166" fontId="3" fillId="0" borderId="27" xfId="0" applyNumberFormat="1" applyFont="1" applyFill="1" applyBorder="1" applyAlignment="1">
      <alignment horizontal="center" vertical="center" wrapText="1"/>
    </xf>
    <xf numFmtId="166" fontId="6" fillId="0" borderId="27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164" fontId="6" fillId="0" borderId="11" xfId="0" applyFont="1" applyFill="1" applyBorder="1" applyAlignment="1">
      <alignment vertical="center" wrapText="1"/>
    </xf>
    <xf numFmtId="164" fontId="9" fillId="0" borderId="3" xfId="0" applyFont="1" applyFill="1" applyBorder="1" applyAlignment="1">
      <alignment horizontal="center" vertical="top" wrapText="1"/>
    </xf>
    <xf numFmtId="167" fontId="8" fillId="0" borderId="3" xfId="0" applyNumberFormat="1" applyFont="1" applyFill="1" applyBorder="1" applyAlignment="1">
      <alignment horizontal="center" vertical="center" wrapText="1"/>
    </xf>
    <xf numFmtId="164" fontId="6" fillId="0" borderId="15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center" vertical="center" wrapText="1"/>
    </xf>
    <xf numFmtId="164" fontId="6" fillId="0" borderId="12" xfId="0" applyFont="1" applyFill="1" applyBorder="1" applyAlignment="1">
      <alignment horizontal="left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4" fontId="6" fillId="0" borderId="15" xfId="0" applyFont="1" applyFill="1" applyBorder="1" applyAlignment="1">
      <alignment horizontal="left" vertical="center" wrapText="1"/>
    </xf>
    <xf numFmtId="166" fontId="6" fillId="0" borderId="3" xfId="0" applyNumberFormat="1" applyFont="1" applyFill="1" applyBorder="1" applyAlignment="1">
      <alignment horizontal="center" vertical="top" wrapText="1"/>
    </xf>
    <xf numFmtId="166" fontId="3" fillId="0" borderId="3" xfId="0" applyNumberFormat="1" applyFont="1" applyFill="1" applyBorder="1" applyAlignment="1">
      <alignment horizontal="center" vertical="top" wrapText="1"/>
    </xf>
    <xf numFmtId="166" fontId="6" fillId="0" borderId="27" xfId="0" applyNumberFormat="1" applyFont="1" applyFill="1" applyBorder="1" applyAlignment="1">
      <alignment horizontal="center" vertical="top" wrapText="1"/>
    </xf>
    <xf numFmtId="167" fontId="6" fillId="0" borderId="3" xfId="0" applyNumberFormat="1" applyFont="1" applyFill="1" applyBorder="1" applyAlignment="1">
      <alignment horizontal="center" vertical="top" wrapText="1"/>
    </xf>
    <xf numFmtId="166" fontId="6" fillId="0" borderId="2" xfId="0" applyNumberFormat="1" applyFont="1" applyFill="1" applyBorder="1" applyAlignment="1">
      <alignment horizontal="center" vertical="top" wrapText="1"/>
    </xf>
    <xf numFmtId="164" fontId="6" fillId="0" borderId="11" xfId="0" applyFont="1" applyFill="1" applyBorder="1" applyAlignment="1">
      <alignment vertical="top" wrapText="1"/>
    </xf>
    <xf numFmtId="164" fontId="6" fillId="0" borderId="15" xfId="0" applyFont="1" applyFill="1" applyBorder="1" applyAlignment="1">
      <alignment horizontal="left" vertical="top" wrapText="1"/>
    </xf>
    <xf numFmtId="164" fontId="6" fillId="0" borderId="12" xfId="0" applyFont="1" applyFill="1" applyBorder="1" applyAlignment="1">
      <alignment horizontal="center" vertical="top" wrapText="1"/>
    </xf>
    <xf numFmtId="164" fontId="6" fillId="0" borderId="15" xfId="0" applyFont="1" applyFill="1" applyBorder="1" applyAlignment="1">
      <alignment vertical="top" wrapText="1"/>
    </xf>
    <xf numFmtId="166" fontId="6" fillId="0" borderId="18" xfId="0" applyNumberFormat="1" applyFont="1" applyFill="1" applyBorder="1" applyAlignment="1">
      <alignment horizontal="center" vertical="top" wrapText="1"/>
    </xf>
    <xf numFmtId="166" fontId="3" fillId="0" borderId="18" xfId="0" applyNumberFormat="1" applyFont="1" applyFill="1" applyBorder="1" applyAlignment="1">
      <alignment horizontal="center" vertical="top" wrapText="1"/>
    </xf>
    <xf numFmtId="167" fontId="6" fillId="0" borderId="18" xfId="0" applyNumberFormat="1" applyFont="1" applyFill="1" applyBorder="1" applyAlignment="1">
      <alignment horizontal="center" vertical="top" wrapText="1"/>
    </xf>
    <xf numFmtId="164" fontId="6" fillId="0" borderId="28" xfId="0" applyFont="1" applyFill="1" applyBorder="1" applyAlignment="1">
      <alignment horizontal="center" vertical="top" wrapText="1"/>
    </xf>
    <xf numFmtId="166" fontId="6" fillId="0" borderId="29" xfId="0" applyNumberFormat="1" applyFont="1" applyFill="1" applyBorder="1" applyAlignment="1">
      <alignment horizontal="center" vertical="top" wrapText="1"/>
    </xf>
    <xf numFmtId="166" fontId="3" fillId="0" borderId="29" xfId="0" applyNumberFormat="1" applyFont="1" applyFill="1" applyBorder="1" applyAlignment="1">
      <alignment horizontal="center" vertical="top" wrapText="1"/>
    </xf>
    <xf numFmtId="167" fontId="6" fillId="0" borderId="29" xfId="0" applyNumberFormat="1" applyFont="1" applyFill="1" applyBorder="1" applyAlignment="1">
      <alignment horizontal="center" vertical="top" wrapText="1"/>
    </xf>
    <xf numFmtId="164" fontId="6" fillId="0" borderId="12" xfId="0" applyFont="1" applyFill="1" applyBorder="1" applyAlignment="1">
      <alignment vertical="top" wrapText="1"/>
    </xf>
    <xf numFmtId="166" fontId="6" fillId="0" borderId="25" xfId="0" applyNumberFormat="1" applyFont="1" applyFill="1" applyBorder="1" applyAlignment="1">
      <alignment horizontal="center" vertical="top" wrapText="1"/>
    </xf>
    <xf numFmtId="166" fontId="3" fillId="0" borderId="25" xfId="0" applyNumberFormat="1" applyFont="1" applyFill="1" applyBorder="1" applyAlignment="1">
      <alignment horizontal="center" vertical="top" wrapText="1"/>
    </xf>
    <xf numFmtId="167" fontId="6" fillId="0" borderId="25" xfId="0" applyNumberFormat="1" applyFont="1" applyFill="1" applyBorder="1" applyAlignment="1">
      <alignment horizontal="center" vertical="top" wrapText="1"/>
    </xf>
    <xf numFmtId="164" fontId="6" fillId="0" borderId="9" xfId="0" applyFont="1" applyFill="1" applyBorder="1" applyAlignment="1">
      <alignment vertical="top" wrapText="1"/>
    </xf>
    <xf numFmtId="164" fontId="6" fillId="0" borderId="30" xfId="0" applyFont="1" applyFill="1" applyBorder="1" applyAlignment="1">
      <alignment horizontal="center" vertical="top" wrapText="1"/>
    </xf>
    <xf numFmtId="166" fontId="6" fillId="0" borderId="21" xfId="0" applyNumberFormat="1" applyFont="1" applyFill="1" applyBorder="1" applyAlignment="1">
      <alignment horizontal="center" vertical="top" wrapText="1"/>
    </xf>
    <xf numFmtId="166" fontId="3" fillId="0" borderId="21" xfId="0" applyNumberFormat="1" applyFont="1" applyFill="1" applyBorder="1" applyAlignment="1">
      <alignment horizontal="center" vertical="top" wrapText="1"/>
    </xf>
    <xf numFmtId="167" fontId="6" fillId="0" borderId="21" xfId="0" applyNumberFormat="1" applyFont="1" applyFill="1" applyBorder="1" applyAlignment="1">
      <alignment horizontal="center" vertical="top" wrapText="1"/>
    </xf>
    <xf numFmtId="164" fontId="6" fillId="0" borderId="0" xfId="0" applyFont="1" applyFill="1" applyBorder="1" applyAlignment="1">
      <alignment vertical="top" wrapText="1"/>
    </xf>
    <xf numFmtId="164" fontId="3" fillId="0" borderId="11" xfId="0" applyFont="1" applyFill="1" applyBorder="1" applyAlignment="1">
      <alignment horizontal="center" vertical="top" wrapText="1"/>
    </xf>
    <xf numFmtId="166" fontId="3" fillId="0" borderId="7" xfId="0" applyNumberFormat="1" applyFont="1" applyFill="1" applyBorder="1" applyAlignment="1">
      <alignment horizontal="center" vertical="top" wrapText="1"/>
    </xf>
    <xf numFmtId="166" fontId="6" fillId="0" borderId="4" xfId="0" applyNumberFormat="1" applyFont="1" applyFill="1" applyBorder="1" applyAlignment="1">
      <alignment horizontal="center" vertical="top" wrapText="1"/>
    </xf>
    <xf numFmtId="166" fontId="6" fillId="0" borderId="7" xfId="0" applyNumberFormat="1" applyFont="1" applyFill="1" applyBorder="1" applyAlignment="1">
      <alignment horizontal="center" vertical="top" wrapText="1"/>
    </xf>
    <xf numFmtId="167" fontId="6" fillId="0" borderId="7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166" fontId="6" fillId="0" borderId="16" xfId="0" applyNumberFormat="1" applyFont="1" applyFill="1" applyBorder="1" applyAlignment="1">
      <alignment horizontal="center" vertical="top" wrapText="1"/>
    </xf>
    <xf numFmtId="166" fontId="6" fillId="0" borderId="10" xfId="0" applyNumberFormat="1" applyFont="1" applyFill="1" applyBorder="1" applyAlignment="1">
      <alignment horizontal="center" vertical="top" wrapText="1"/>
    </xf>
    <xf numFmtId="167" fontId="6" fillId="0" borderId="10" xfId="0" applyNumberFormat="1" applyFont="1" applyFill="1" applyBorder="1" applyAlignment="1">
      <alignment horizontal="center" vertical="top" wrapText="1"/>
    </xf>
    <xf numFmtId="166" fontId="6" fillId="0" borderId="12" xfId="0" applyNumberFormat="1" applyFont="1" applyFill="1" applyBorder="1" applyAlignment="1">
      <alignment horizontal="center" vertical="top" wrapText="1"/>
    </xf>
    <xf numFmtId="164" fontId="3" fillId="0" borderId="12" xfId="0" applyFont="1" applyFill="1" applyBorder="1" applyAlignment="1">
      <alignment horizontal="center" vertical="top" wrapText="1"/>
    </xf>
    <xf numFmtId="166" fontId="11" fillId="0" borderId="3" xfId="0" applyNumberFormat="1" applyFont="1" applyFill="1" applyBorder="1" applyAlignment="1">
      <alignment horizontal="center" vertical="top" wrapText="1"/>
    </xf>
    <xf numFmtId="167" fontId="11" fillId="0" borderId="3" xfId="0" applyNumberFormat="1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horizontal="center" vertical="top" wrapText="1"/>
    </xf>
    <xf numFmtId="167" fontId="6" fillId="0" borderId="2" xfId="0" applyNumberFormat="1" applyFont="1" applyFill="1" applyBorder="1" applyAlignment="1">
      <alignment horizontal="center" vertical="top" wrapText="1"/>
    </xf>
    <xf numFmtId="164" fontId="3" fillId="0" borderId="10" xfId="0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 wrapText="1"/>
    </xf>
    <xf numFmtId="166" fontId="12" fillId="0" borderId="2" xfId="0" applyNumberFormat="1" applyFont="1" applyFill="1" applyBorder="1" applyAlignment="1">
      <alignment horizontal="center" vertical="top" wrapText="1"/>
    </xf>
    <xf numFmtId="166" fontId="3" fillId="0" borderId="31" xfId="0" applyNumberFormat="1" applyFont="1" applyFill="1" applyBorder="1" applyAlignment="1">
      <alignment horizontal="center" vertical="top" wrapText="1"/>
    </xf>
    <xf numFmtId="167" fontId="6" fillId="0" borderId="12" xfId="0" applyNumberFormat="1" applyFont="1" applyFill="1" applyBorder="1" applyAlignment="1">
      <alignment horizontal="center" vertical="top" wrapText="1"/>
    </xf>
    <xf numFmtId="166" fontId="3" fillId="0" borderId="27" xfId="0" applyNumberFormat="1" applyFont="1" applyFill="1" applyBorder="1" applyAlignment="1">
      <alignment horizontal="center" vertical="top" wrapText="1"/>
    </xf>
    <xf numFmtId="166" fontId="3" fillId="0" borderId="17" xfId="0" applyNumberFormat="1" applyFont="1" applyFill="1" applyBorder="1" applyAlignment="1">
      <alignment horizontal="center" vertical="top" wrapText="1"/>
    </xf>
    <xf numFmtId="166" fontId="6" fillId="0" borderId="15" xfId="0" applyNumberFormat="1" applyFont="1" applyFill="1" applyBorder="1" applyAlignment="1">
      <alignment horizontal="center" vertical="top" wrapText="1"/>
    </xf>
    <xf numFmtId="164" fontId="6" fillId="0" borderId="8" xfId="0" applyFont="1" applyFill="1" applyBorder="1" applyAlignment="1">
      <alignment horizontal="center" vertical="center" wrapText="1"/>
    </xf>
    <xf numFmtId="170" fontId="6" fillId="0" borderId="3" xfId="0" applyNumberFormat="1" applyFont="1" applyFill="1" applyBorder="1" applyAlignment="1">
      <alignment horizontal="center" vertical="top" wrapText="1"/>
    </xf>
    <xf numFmtId="166" fontId="6" fillId="0" borderId="3" xfId="0" applyNumberFormat="1" applyFont="1" applyFill="1" applyBorder="1" applyAlignment="1">
      <alignment vertical="top" wrapText="1"/>
    </xf>
    <xf numFmtId="164" fontId="6" fillId="0" borderId="2" xfId="0" applyFont="1" applyFill="1" applyBorder="1" applyAlignment="1">
      <alignment vertical="top" wrapText="1"/>
    </xf>
    <xf numFmtId="164" fontId="6" fillId="0" borderId="32" xfId="0" applyFont="1" applyFill="1" applyBorder="1" applyAlignment="1">
      <alignment horizontal="center" vertical="center" wrapText="1"/>
    </xf>
    <xf numFmtId="171" fontId="3" fillId="0" borderId="3" xfId="0" applyNumberFormat="1" applyFont="1" applyFill="1" applyBorder="1" applyAlignment="1">
      <alignment horizontal="center" vertical="top" wrapText="1"/>
    </xf>
    <xf numFmtId="172" fontId="3" fillId="0" borderId="12" xfId="0" applyNumberFormat="1" applyFont="1" applyFill="1" applyBorder="1" applyAlignment="1">
      <alignment horizontal="center" vertical="top" wrapText="1"/>
    </xf>
    <xf numFmtId="171" fontId="6" fillId="0" borderId="27" xfId="0" applyNumberFormat="1" applyFont="1" applyFill="1" applyBorder="1" applyAlignment="1">
      <alignment horizontal="center" vertical="top" wrapText="1"/>
    </xf>
    <xf numFmtId="171" fontId="6" fillId="0" borderId="3" xfId="0" applyNumberFormat="1" applyFont="1" applyFill="1" applyBorder="1" applyAlignment="1">
      <alignment vertical="top" wrapText="1"/>
    </xf>
    <xf numFmtId="171" fontId="6" fillId="0" borderId="2" xfId="0" applyNumberFormat="1" applyFont="1" applyFill="1" applyBorder="1" applyAlignment="1">
      <alignment horizontal="center" vertical="top" wrapText="1"/>
    </xf>
    <xf numFmtId="172" fontId="6" fillId="0" borderId="2" xfId="0" applyNumberFormat="1" applyFont="1" applyFill="1" applyBorder="1" applyAlignment="1">
      <alignment horizontal="center" vertical="top" wrapText="1"/>
    </xf>
    <xf numFmtId="172" fontId="6" fillId="0" borderId="3" xfId="0" applyNumberFormat="1" applyFont="1" applyFill="1" applyBorder="1" applyAlignment="1">
      <alignment horizontal="center" vertical="top" wrapText="1"/>
    </xf>
    <xf numFmtId="172" fontId="3" fillId="0" borderId="15" xfId="0" applyNumberFormat="1" applyFont="1" applyFill="1" applyBorder="1" applyAlignment="1">
      <alignment horizontal="center" vertical="top" wrapText="1"/>
    </xf>
    <xf numFmtId="167" fontId="6" fillId="0" borderId="8" xfId="0" applyNumberFormat="1" applyFont="1" applyFill="1" applyBorder="1" applyAlignment="1">
      <alignment horizontal="center" vertical="top" wrapText="1"/>
    </xf>
    <xf numFmtId="172" fontId="6" fillId="0" borderId="17" xfId="0" applyNumberFormat="1" applyFont="1" applyFill="1" applyBorder="1" applyAlignment="1">
      <alignment horizontal="center" vertical="top" wrapText="1"/>
    </xf>
    <xf numFmtId="164" fontId="8" fillId="0" borderId="8" xfId="0" applyFont="1" applyFill="1" applyBorder="1" applyAlignment="1">
      <alignment horizontal="center" vertical="top" wrapText="1"/>
    </xf>
    <xf numFmtId="173" fontId="9" fillId="0" borderId="14" xfId="0" applyNumberFormat="1" applyFont="1" applyFill="1" applyBorder="1" applyAlignment="1">
      <alignment horizontal="center" vertical="top" wrapText="1"/>
    </xf>
    <xf numFmtId="167" fontId="9" fillId="0" borderId="2" xfId="0" applyNumberFormat="1" applyFont="1" applyFill="1" applyBorder="1" applyAlignment="1">
      <alignment horizontal="center" vertical="top" wrapText="1"/>
    </xf>
    <xf numFmtId="167" fontId="9" fillId="0" borderId="11" xfId="0" applyNumberFormat="1" applyFont="1" applyFill="1" applyBorder="1" applyAlignment="1">
      <alignment horizontal="center" vertical="top" wrapText="1"/>
    </xf>
    <xf numFmtId="167" fontId="9" fillId="0" borderId="27" xfId="0" applyNumberFormat="1" applyFont="1" applyFill="1" applyBorder="1" applyAlignment="1">
      <alignment horizontal="center" vertical="top" wrapText="1"/>
    </xf>
    <xf numFmtId="167" fontId="9" fillId="0" borderId="1" xfId="0" applyNumberFormat="1" applyFont="1" applyFill="1" applyBorder="1" applyAlignment="1">
      <alignment horizontal="center" vertical="top" wrapText="1"/>
    </xf>
    <xf numFmtId="167" fontId="6" fillId="0" borderId="17" xfId="0" applyNumberFormat="1" applyFont="1" applyFill="1" applyBorder="1" applyAlignment="1">
      <alignment vertical="top" wrapText="1"/>
    </xf>
    <xf numFmtId="164" fontId="6" fillId="0" borderId="6" xfId="0" applyFont="1" applyFill="1" applyBorder="1" applyAlignment="1">
      <alignment vertical="top" wrapText="1"/>
    </xf>
    <xf numFmtId="167" fontId="9" fillId="0" borderId="3" xfId="0" applyNumberFormat="1" applyFont="1" applyFill="1" applyBorder="1" applyAlignment="1">
      <alignment horizontal="center" vertical="top" wrapText="1"/>
    </xf>
    <xf numFmtId="167" fontId="9" fillId="0" borderId="15" xfId="0" applyNumberFormat="1" applyFont="1" applyFill="1" applyBorder="1" applyAlignment="1">
      <alignment horizontal="center" vertical="top" wrapText="1"/>
    </xf>
    <xf numFmtId="164" fontId="6" fillId="0" borderId="17" xfId="0" applyFont="1" applyFill="1" applyBorder="1" applyAlignment="1">
      <alignment vertical="top" wrapText="1"/>
    </xf>
    <xf numFmtId="173" fontId="9" fillId="0" borderId="33" xfId="0" applyNumberFormat="1" applyFont="1" applyFill="1" applyBorder="1" applyAlignment="1">
      <alignment horizontal="center" vertical="top" wrapText="1"/>
    </xf>
    <xf numFmtId="167" fontId="9" fillId="0" borderId="8" xfId="0" applyNumberFormat="1" applyFont="1" applyFill="1" applyBorder="1" applyAlignment="1">
      <alignment horizontal="center" vertical="top" wrapText="1"/>
    </xf>
    <xf numFmtId="167" fontId="9" fillId="0" borderId="31" xfId="0" applyNumberFormat="1" applyFont="1" applyFill="1" applyBorder="1" applyAlignment="1">
      <alignment horizontal="center" vertical="top" wrapText="1"/>
    </xf>
    <xf numFmtId="164" fontId="6" fillId="0" borderId="3" xfId="0" applyFont="1" applyFill="1" applyBorder="1" applyAlignment="1">
      <alignment vertical="top" wrapText="1"/>
    </xf>
    <xf numFmtId="173" fontId="9" fillId="0" borderId="20" xfId="0" applyNumberFormat="1" applyFont="1" applyFill="1" applyBorder="1" applyAlignment="1">
      <alignment horizontal="center" vertical="top" wrapText="1"/>
    </xf>
    <xf numFmtId="167" fontId="9" fillId="0" borderId="7" xfId="0" applyNumberFormat="1" applyFont="1" applyFill="1" applyBorder="1" applyAlignment="1">
      <alignment horizontal="center" vertical="top" wrapText="1"/>
    </xf>
    <xf numFmtId="164" fontId="6" fillId="0" borderId="13" xfId="0" applyFont="1" applyFill="1" applyBorder="1" applyAlignment="1">
      <alignment vertical="top" wrapText="1"/>
    </xf>
    <xf numFmtId="167" fontId="9" fillId="0" borderId="9" xfId="0" applyNumberFormat="1" applyFont="1" applyFill="1" applyBorder="1" applyAlignment="1">
      <alignment horizontal="center" vertical="top" wrapText="1"/>
    </xf>
    <xf numFmtId="173" fontId="9" fillId="0" borderId="34" xfId="0" applyNumberFormat="1" applyFont="1" applyFill="1" applyBorder="1" applyAlignment="1">
      <alignment horizontal="center" vertical="top" wrapText="1"/>
    </xf>
    <xf numFmtId="167" fontId="9" fillId="0" borderId="12" xfId="0" applyNumberFormat="1" applyFont="1" applyFill="1" applyBorder="1" applyAlignment="1">
      <alignment horizontal="center" vertical="top" wrapText="1"/>
    </xf>
    <xf numFmtId="164" fontId="6" fillId="0" borderId="14" xfId="0" applyFont="1" applyFill="1" applyBorder="1" applyAlignment="1">
      <alignment vertical="top" wrapText="1"/>
    </xf>
    <xf numFmtId="167" fontId="9" fillId="0" borderId="13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vertical="top" wrapText="1"/>
    </xf>
    <xf numFmtId="164" fontId="7" fillId="0" borderId="2" xfId="0" applyFont="1" applyFill="1" applyBorder="1" applyAlignment="1">
      <alignment horizontal="left" vertical="top" wrapText="1"/>
    </xf>
    <xf numFmtId="164" fontId="13" fillId="0" borderId="3" xfId="0" applyFont="1" applyFill="1" applyBorder="1" applyAlignment="1">
      <alignment horizontal="left" vertical="top" wrapText="1"/>
    </xf>
    <xf numFmtId="164" fontId="2" fillId="0" borderId="7" xfId="0" applyFont="1" applyFill="1" applyBorder="1" applyAlignment="1">
      <alignment horizontal="center" vertical="top"/>
    </xf>
    <xf numFmtId="164" fontId="13" fillId="0" borderId="8" xfId="0" applyFont="1" applyFill="1" applyBorder="1" applyAlignment="1">
      <alignment vertical="top" wrapText="1"/>
    </xf>
    <xf numFmtId="164" fontId="13" fillId="0" borderId="11" xfId="0" applyFont="1" applyFill="1" applyBorder="1" applyAlignment="1">
      <alignment vertical="top" wrapText="1"/>
    </xf>
    <xf numFmtId="164" fontId="13" fillId="0" borderId="9" xfId="0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167" fontId="3" fillId="0" borderId="7" xfId="0" applyNumberFormat="1" applyFont="1" applyFill="1" applyBorder="1" applyAlignment="1">
      <alignment horizontal="center" vertical="top" wrapText="1"/>
    </xf>
    <xf numFmtId="166" fontId="3" fillId="0" borderId="16" xfId="0" applyNumberFormat="1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center" vertical="top" wrapText="1"/>
    </xf>
    <xf numFmtId="169" fontId="3" fillId="0" borderId="10" xfId="0" applyNumberFormat="1" applyFont="1" applyFill="1" applyBorder="1" applyAlignment="1">
      <alignment horizontal="center" vertical="top" wrapText="1"/>
    </xf>
    <xf numFmtId="164" fontId="10" fillId="0" borderId="31" xfId="0" applyFont="1" applyFill="1" applyBorder="1" applyAlignment="1">
      <alignment horizontal="center" vertical="center" wrapText="1"/>
    </xf>
    <xf numFmtId="164" fontId="3" fillId="0" borderId="17" xfId="0" applyFont="1" applyFill="1" applyBorder="1" applyAlignment="1">
      <alignment horizontal="center" vertical="top" wrapText="1"/>
    </xf>
    <xf numFmtId="169" fontId="3" fillId="0" borderId="17" xfId="0" applyNumberFormat="1" applyFont="1" applyFill="1" applyBorder="1" applyAlignment="1">
      <alignment horizontal="center" vertical="top" wrapText="1"/>
    </xf>
    <xf numFmtId="164" fontId="10" fillId="0" borderId="35" xfId="0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top" wrapText="1"/>
    </xf>
    <xf numFmtId="169" fontId="3" fillId="0" borderId="7" xfId="0" applyNumberFormat="1" applyFont="1" applyFill="1" applyBorder="1" applyAlignment="1">
      <alignment horizontal="center" vertical="top" wrapText="1"/>
    </xf>
    <xf numFmtId="164" fontId="10" fillId="0" borderId="36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top" wrapText="1"/>
    </xf>
    <xf numFmtId="167" fontId="3" fillId="0" borderId="2" xfId="0" applyNumberFormat="1" applyFont="1" applyFill="1" applyBorder="1" applyAlignment="1">
      <alignment horizontal="center" vertical="top" wrapText="1"/>
    </xf>
    <xf numFmtId="164" fontId="3" fillId="0" borderId="15" xfId="0" applyFont="1" applyFill="1" applyBorder="1" applyAlignment="1">
      <alignment horizontal="center" vertical="top" wrapText="1"/>
    </xf>
    <xf numFmtId="164" fontId="3" fillId="0" borderId="27" xfId="0" applyFont="1" applyFill="1" applyBorder="1" applyAlignment="1">
      <alignment horizontal="center" vertical="top" wrapText="1"/>
    </xf>
    <xf numFmtId="169" fontId="3" fillId="0" borderId="27" xfId="0" applyNumberFormat="1" applyFont="1" applyFill="1" applyBorder="1" applyAlignment="1">
      <alignment horizontal="center" vertical="top" wrapText="1"/>
    </xf>
    <xf numFmtId="169" fontId="3" fillId="0" borderId="16" xfId="0" applyNumberFormat="1" applyFont="1" applyFill="1" applyBorder="1" applyAlignment="1">
      <alignment horizontal="center" vertical="top" wrapText="1"/>
    </xf>
    <xf numFmtId="166" fontId="3" fillId="0" borderId="8" xfId="0" applyNumberFormat="1" applyFont="1" applyFill="1" applyBorder="1" applyAlignment="1">
      <alignment horizontal="center" vertical="top" wrapText="1"/>
    </xf>
    <xf numFmtId="169" fontId="3" fillId="0" borderId="15" xfId="0" applyNumberFormat="1" applyFont="1" applyFill="1" applyBorder="1" applyAlignment="1">
      <alignment horizontal="center" vertical="top" wrapText="1"/>
    </xf>
    <xf numFmtId="164" fontId="10" fillId="0" borderId="37" xfId="0" applyFont="1" applyFill="1" applyBorder="1" applyAlignment="1">
      <alignment horizontal="center" vertical="center" wrapText="1"/>
    </xf>
    <xf numFmtId="166" fontId="3" fillId="0" borderId="38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167" fontId="3" fillId="0" borderId="3" xfId="0" applyNumberFormat="1" applyFont="1" applyFill="1" applyBorder="1" applyAlignment="1">
      <alignment horizontal="center" vertical="top" wrapText="1"/>
    </xf>
    <xf numFmtId="164" fontId="10" fillId="0" borderId="39" xfId="0" applyFont="1" applyFill="1" applyBorder="1" applyAlignment="1">
      <alignment horizontal="center" vertical="center" wrapText="1"/>
    </xf>
    <xf numFmtId="167" fontId="3" fillId="0" borderId="8" xfId="0" applyNumberFormat="1" applyFont="1" applyFill="1" applyBorder="1" applyAlignment="1">
      <alignment horizontal="center" vertical="top" wrapText="1"/>
    </xf>
    <xf numFmtId="164" fontId="3" fillId="0" borderId="29" xfId="0" applyFont="1" applyFill="1" applyBorder="1" applyAlignment="1">
      <alignment horizontal="center" vertical="top" wrapText="1"/>
    </xf>
    <xf numFmtId="169" fontId="3" fillId="0" borderId="29" xfId="0" applyNumberFormat="1" applyFont="1" applyFill="1" applyBorder="1" applyAlignment="1">
      <alignment horizontal="center" vertical="top" wrapText="1"/>
    </xf>
    <xf numFmtId="164" fontId="10" fillId="0" borderId="40" xfId="0" applyFont="1" applyFill="1" applyBorder="1" applyAlignment="1">
      <alignment horizontal="center" vertical="center" wrapText="1"/>
    </xf>
    <xf numFmtId="164" fontId="10" fillId="0" borderId="41" xfId="0" applyFont="1" applyFill="1" applyBorder="1" applyAlignment="1">
      <alignment horizontal="center" vertical="center" wrapText="1"/>
    </xf>
    <xf numFmtId="169" fontId="3" fillId="0" borderId="25" xfId="0" applyNumberFormat="1" applyFont="1" applyFill="1" applyBorder="1" applyAlignment="1">
      <alignment horizontal="center" vertical="top" wrapText="1"/>
    </xf>
    <xf numFmtId="164" fontId="10" fillId="0" borderId="26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top" wrapText="1"/>
    </xf>
    <xf numFmtId="167" fontId="3" fillId="0" borderId="10" xfId="0" applyNumberFormat="1" applyFont="1" applyFill="1" applyBorder="1" applyAlignment="1">
      <alignment horizontal="center" vertical="top" wrapText="1"/>
    </xf>
    <xf numFmtId="164" fontId="10" fillId="0" borderId="42" xfId="0" applyFont="1" applyFill="1" applyBorder="1" applyAlignment="1">
      <alignment horizontal="center" vertical="center" wrapText="1"/>
    </xf>
    <xf numFmtId="166" fontId="3" fillId="0" borderId="36" xfId="0" applyNumberFormat="1" applyFont="1" applyFill="1" applyBorder="1" applyAlignment="1">
      <alignment horizontal="center" vertical="top" wrapText="1"/>
    </xf>
    <xf numFmtId="164" fontId="10" fillId="0" borderId="43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top" wrapText="1"/>
    </xf>
    <xf numFmtId="166" fontId="3" fillId="0" borderId="44" xfId="0" applyNumberFormat="1" applyFont="1" applyFill="1" applyBorder="1" applyAlignment="1">
      <alignment horizontal="center" vertical="top" wrapText="1"/>
    </xf>
    <xf numFmtId="166" fontId="3" fillId="0" borderId="45" xfId="0" applyNumberFormat="1" applyFont="1" applyFill="1" applyBorder="1" applyAlignment="1">
      <alignment horizontal="center" vertical="top" wrapText="1"/>
    </xf>
    <xf numFmtId="164" fontId="3" fillId="0" borderId="46" xfId="0" applyFont="1" applyFill="1" applyBorder="1" applyAlignment="1">
      <alignment horizontal="center" vertical="top" wrapText="1"/>
    </xf>
    <xf numFmtId="166" fontId="3" fillId="0" borderId="47" xfId="0" applyNumberFormat="1" applyFont="1" applyFill="1" applyBorder="1" applyAlignment="1">
      <alignment horizontal="center" vertical="top" wrapText="1"/>
    </xf>
    <xf numFmtId="164" fontId="10" fillId="0" borderId="48" xfId="0" applyFont="1" applyFill="1" applyBorder="1" applyAlignment="1">
      <alignment horizontal="center" vertical="center" wrapText="1"/>
    </xf>
    <xf numFmtId="164" fontId="10" fillId="0" borderId="49" xfId="0" applyFont="1" applyFill="1" applyBorder="1" applyAlignment="1">
      <alignment horizontal="center" vertical="center" wrapText="1"/>
    </xf>
    <xf numFmtId="164" fontId="10" fillId="0" borderId="38" xfId="0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top" wrapText="1"/>
    </xf>
    <xf numFmtId="164" fontId="10" fillId="0" borderId="50" xfId="0" applyFont="1" applyFill="1" applyBorder="1" applyAlignment="1">
      <alignment horizontal="center" vertical="center" wrapText="1"/>
    </xf>
    <xf numFmtId="169" fontId="3" fillId="0" borderId="3" xfId="0" applyNumberFormat="1" applyFont="1" applyFill="1" applyBorder="1" applyAlignment="1">
      <alignment horizontal="center" vertical="top" wrapText="1"/>
    </xf>
    <xf numFmtId="167" fontId="3" fillId="0" borderId="12" xfId="0" applyNumberFormat="1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166" fontId="3" fillId="0" borderId="9" xfId="0" applyNumberFormat="1" applyFont="1" applyFill="1" applyBorder="1" applyAlignment="1">
      <alignment horizontal="center" vertical="top" wrapText="1"/>
    </xf>
    <xf numFmtId="164" fontId="10" fillId="0" borderId="51" xfId="0" applyFont="1" applyFill="1" applyBorder="1" applyAlignment="1">
      <alignment horizontal="center" vertical="center" wrapText="1"/>
    </xf>
    <xf numFmtId="167" fontId="3" fillId="0" borderId="29" xfId="0" applyNumberFormat="1" applyFont="1" applyFill="1" applyBorder="1" applyAlignment="1">
      <alignment horizontal="center" vertical="top" wrapText="1"/>
    </xf>
    <xf numFmtId="167" fontId="3" fillId="0" borderId="17" xfId="0" applyNumberFormat="1" applyFont="1" applyFill="1" applyBorder="1" applyAlignment="1">
      <alignment horizontal="center" vertical="top" wrapText="1"/>
    </xf>
    <xf numFmtId="167" fontId="3" fillId="0" borderId="25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6" fontId="3" fillId="0" borderId="23" xfId="0" applyNumberFormat="1" applyFont="1" applyFill="1" applyBorder="1" applyAlignment="1">
      <alignment horizontal="center" vertical="top" wrapText="1"/>
    </xf>
    <xf numFmtId="166" fontId="8" fillId="0" borderId="0" xfId="0" applyNumberFormat="1" applyFont="1" applyFill="1" applyBorder="1" applyAlignment="1">
      <alignment horizontal="center" vertical="top" wrapText="1"/>
    </xf>
    <xf numFmtId="164" fontId="3" fillId="0" borderId="23" xfId="0" applyFont="1" applyFill="1" applyBorder="1" applyAlignment="1">
      <alignment vertical="top" wrapText="1"/>
    </xf>
    <xf numFmtId="166" fontId="3" fillId="0" borderId="12" xfId="0" applyNumberFormat="1" applyFont="1" applyFill="1" applyBorder="1" applyAlignment="1">
      <alignment horizontal="center" vertical="top" wrapText="1"/>
    </xf>
    <xf numFmtId="166" fontId="8" fillId="0" borderId="8" xfId="0" applyNumberFormat="1" applyFont="1" applyFill="1" applyBorder="1" applyAlignment="1">
      <alignment horizontal="center" vertical="top" wrapText="1"/>
    </xf>
    <xf numFmtId="164" fontId="3" fillId="0" borderId="9" xfId="0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164" fontId="3" fillId="0" borderId="11" xfId="0" applyFont="1" applyFill="1" applyBorder="1" applyAlignment="1">
      <alignment vertical="top" wrapText="1"/>
    </xf>
    <xf numFmtId="166" fontId="8" fillId="0" borderId="11" xfId="0" applyNumberFormat="1" applyFont="1" applyFill="1" applyBorder="1" applyAlignment="1">
      <alignment horizontal="center" vertical="top" wrapText="1"/>
    </xf>
    <xf numFmtId="164" fontId="3" fillId="0" borderId="8" xfId="0" applyFont="1" applyFill="1" applyBorder="1" applyAlignment="1">
      <alignment vertical="top" wrapText="1"/>
    </xf>
    <xf numFmtId="164" fontId="3" fillId="0" borderId="27" xfId="0" applyNumberFormat="1" applyFont="1" applyFill="1" applyBorder="1" applyAlignment="1">
      <alignment horizontal="center" vertical="top" wrapText="1"/>
    </xf>
    <xf numFmtId="166" fontId="8" fillId="0" borderId="15" xfId="0" applyNumberFormat="1" applyFont="1" applyFill="1" applyBorder="1" applyAlignment="1">
      <alignment horizontal="center" vertical="top" wrapText="1"/>
    </xf>
    <xf numFmtId="164" fontId="3" fillId="0" borderId="27" xfId="0" applyFont="1" applyFill="1" applyBorder="1" applyAlignment="1">
      <alignment vertical="top" wrapText="1"/>
    </xf>
    <xf numFmtId="164" fontId="3" fillId="0" borderId="20" xfId="0" applyNumberFormat="1" applyFont="1" applyFill="1" applyBorder="1" applyAlignment="1">
      <alignment horizontal="center" vertical="top" wrapText="1"/>
    </xf>
    <xf numFmtId="166" fontId="3" fillId="0" borderId="26" xfId="0" applyNumberFormat="1" applyFont="1" applyFill="1" applyBorder="1" applyAlignment="1">
      <alignment horizontal="center" vertical="top" wrapText="1"/>
    </xf>
    <xf numFmtId="166" fontId="8" fillId="0" borderId="52" xfId="0" applyNumberFormat="1" applyFont="1" applyFill="1" applyBorder="1" applyAlignment="1">
      <alignment horizontal="center" vertical="top" wrapText="1"/>
    </xf>
    <xf numFmtId="164" fontId="3" fillId="0" borderId="13" xfId="0" applyFont="1" applyFill="1" applyBorder="1" applyAlignment="1">
      <alignment vertical="top" wrapText="1"/>
    </xf>
    <xf numFmtId="166" fontId="3" fillId="0" borderId="13" xfId="0" applyNumberFormat="1" applyFont="1" applyFill="1" applyBorder="1" applyAlignment="1">
      <alignment horizontal="center" vertical="top" wrapText="1"/>
    </xf>
    <xf numFmtId="164" fontId="2" fillId="0" borderId="2" xfId="0" applyFont="1" applyFill="1" applyBorder="1" applyAlignment="1">
      <alignment horizontal="center" vertical="center"/>
    </xf>
    <xf numFmtId="164" fontId="14" fillId="0" borderId="2" xfId="0" applyFont="1" applyFill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center" vertical="center"/>
    </xf>
    <xf numFmtId="167" fontId="14" fillId="0" borderId="21" xfId="0" applyNumberFormat="1" applyFont="1" applyFill="1" applyBorder="1" applyAlignment="1">
      <alignment horizontal="center" vertical="center"/>
    </xf>
    <xf numFmtId="169" fontId="14" fillId="0" borderId="53" xfId="0" applyNumberFormat="1" applyFont="1" applyFill="1" applyBorder="1" applyAlignment="1">
      <alignment horizontal="center" vertical="center"/>
    </xf>
    <xf numFmtId="169" fontId="14" fillId="0" borderId="7" xfId="0" applyNumberFormat="1" applyFont="1" applyFill="1" applyBorder="1" applyAlignment="1">
      <alignment horizontal="center" vertical="center"/>
    </xf>
    <xf numFmtId="169" fontId="14" fillId="0" borderId="30" xfId="0" applyNumberFormat="1" applyFont="1" applyFill="1" applyBorder="1" applyAlignment="1">
      <alignment horizontal="center" vertical="center"/>
    </xf>
    <xf numFmtId="169" fontId="14" fillId="0" borderId="5" xfId="0" applyNumberFormat="1" applyFont="1" applyFill="1" applyBorder="1" applyAlignment="1">
      <alignment horizontal="center" vertical="center"/>
    </xf>
    <xf numFmtId="164" fontId="3" fillId="0" borderId="9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0" fillId="0" borderId="0" xfId="0" applyAlignment="1">
      <alignment vertical="center"/>
    </xf>
    <xf numFmtId="164" fontId="8" fillId="0" borderId="54" xfId="0" applyNumberFormat="1" applyFont="1" applyFill="1" applyBorder="1" applyAlignment="1">
      <alignment horizontal="center" vertical="center" wrapText="1"/>
    </xf>
    <xf numFmtId="167" fontId="9" fillId="0" borderId="17" xfId="0" applyNumberFormat="1" applyFont="1" applyFill="1" applyBorder="1" applyAlignment="1">
      <alignment horizontal="center" vertical="center" wrapText="1"/>
    </xf>
    <xf numFmtId="165" fontId="9" fillId="0" borderId="55" xfId="0" applyNumberFormat="1" applyFont="1" applyFill="1" applyBorder="1" applyAlignment="1">
      <alignment horizontal="center" vertical="center" wrapText="1"/>
    </xf>
    <xf numFmtId="169" fontId="14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 wrapText="1"/>
    </xf>
    <xf numFmtId="167" fontId="9" fillId="0" borderId="46" xfId="0" applyNumberFormat="1" applyFont="1" applyFill="1" applyBorder="1" applyAlignment="1">
      <alignment horizontal="center" vertical="center" wrapText="1"/>
    </xf>
    <xf numFmtId="164" fontId="8" fillId="0" borderId="56" xfId="0" applyNumberFormat="1" applyFont="1" applyFill="1" applyBorder="1" applyAlignment="1">
      <alignment horizontal="center" vertical="center" wrapText="1"/>
    </xf>
    <xf numFmtId="167" fontId="9" fillId="0" borderId="25" xfId="0" applyNumberFormat="1" applyFont="1" applyFill="1" applyBorder="1" applyAlignment="1">
      <alignment horizontal="center" vertical="center" wrapText="1"/>
    </xf>
    <xf numFmtId="165" fontId="9" fillId="0" borderId="57" xfId="0" applyNumberFormat="1" applyFont="1" applyFill="1" applyBorder="1" applyAlignment="1">
      <alignment horizontal="center" vertical="center" wrapText="1"/>
    </xf>
    <xf numFmtId="167" fontId="9" fillId="0" borderId="47" xfId="0" applyNumberFormat="1" applyFont="1" applyFill="1" applyBorder="1" applyAlignment="1">
      <alignment horizontal="center" vertical="center" wrapText="1"/>
    </xf>
    <xf numFmtId="164" fontId="15" fillId="0" borderId="56" xfId="0" applyNumberFormat="1" applyFont="1" applyFill="1" applyBorder="1" applyAlignment="1">
      <alignment horizontal="center" vertical="center" wrapText="1"/>
    </xf>
    <xf numFmtId="169" fontId="15" fillId="0" borderId="25" xfId="0" applyNumberFormat="1" applyFont="1" applyFill="1" applyBorder="1" applyAlignment="1">
      <alignment horizontal="center" vertical="center" wrapText="1"/>
    </xf>
    <xf numFmtId="169" fontId="15" fillId="0" borderId="57" xfId="0" applyNumberFormat="1" applyFont="1" applyFill="1" applyBorder="1" applyAlignment="1">
      <alignment horizontal="center" vertical="center" wrapText="1"/>
    </xf>
    <xf numFmtId="169" fontId="16" fillId="0" borderId="2" xfId="0" applyNumberFormat="1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 wrapText="1"/>
    </xf>
    <xf numFmtId="169" fontId="15" fillId="0" borderId="47" xfId="0" applyNumberFormat="1" applyFont="1" applyFill="1" applyBorder="1" applyAlignment="1">
      <alignment horizontal="center" vertical="center" wrapText="1"/>
    </xf>
    <xf numFmtId="164" fontId="2" fillId="0" borderId="10" xfId="0" applyFont="1" applyFill="1" applyBorder="1" applyAlignment="1">
      <alignment horizontal="center" vertical="center"/>
    </xf>
    <xf numFmtId="164" fontId="14" fillId="0" borderId="10" xfId="0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 wrapText="1"/>
    </xf>
    <xf numFmtId="169" fontId="15" fillId="0" borderId="20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169" fontId="15" fillId="0" borderId="2" xfId="15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Font="1" applyFill="1" applyBorder="1" applyAlignment="1">
      <alignment horizontal="center" vertical="center" wrapText="1"/>
    </xf>
    <xf numFmtId="169" fontId="17" fillId="0" borderId="2" xfId="0" applyNumberFormat="1" applyFont="1" applyFill="1" applyBorder="1" applyAlignment="1">
      <alignment horizontal="center" vertical="center"/>
    </xf>
    <xf numFmtId="169" fontId="15" fillId="0" borderId="7" xfId="15" applyNumberFormat="1" applyFont="1" applyFill="1" applyBorder="1" applyAlignment="1" applyProtection="1">
      <alignment horizontal="center" vertical="center" wrapText="1"/>
      <protection/>
    </xf>
    <xf numFmtId="169" fontId="15" fillId="0" borderId="7" xfId="0" applyNumberFormat="1" applyFont="1" applyFill="1" applyBorder="1" applyAlignment="1">
      <alignment horizontal="center" vertical="center" wrapText="1"/>
    </xf>
    <xf numFmtId="169" fontId="15" fillId="0" borderId="10" xfId="0" applyNumberFormat="1" applyFont="1" applyFill="1" applyBorder="1" applyAlignment="1">
      <alignment horizontal="center" vertical="center" wrapText="1"/>
    </xf>
    <xf numFmtId="164" fontId="15" fillId="0" borderId="15" xfId="0" applyFont="1" applyFill="1" applyBorder="1" applyAlignment="1">
      <alignment horizontal="center" vertical="center" wrapText="1"/>
    </xf>
    <xf numFmtId="169" fontId="15" fillId="0" borderId="10" xfId="15" applyNumberFormat="1" applyFont="1" applyFill="1" applyBorder="1" applyAlignment="1" applyProtection="1">
      <alignment horizontal="center" vertical="center" wrapText="1"/>
      <protection/>
    </xf>
    <xf numFmtId="169" fontId="15" fillId="0" borderId="16" xfId="0" applyNumberFormat="1" applyFont="1" applyFill="1" applyBorder="1" applyAlignment="1">
      <alignment horizontal="center" vertical="center" wrapText="1"/>
    </xf>
    <xf numFmtId="169" fontId="15" fillId="0" borderId="23" xfId="0" applyNumberFormat="1" applyFont="1" applyFill="1" applyBorder="1" applyAlignment="1">
      <alignment horizontal="center" vertical="center" wrapText="1"/>
    </xf>
    <xf numFmtId="164" fontId="15" fillId="0" borderId="47" xfId="0" applyFont="1" applyFill="1" applyBorder="1" applyAlignment="1">
      <alignment horizontal="center" vertical="center" wrapText="1"/>
    </xf>
    <xf numFmtId="169" fontId="15" fillId="0" borderId="8" xfId="0" applyNumberFormat="1" applyFont="1" applyFill="1" applyBorder="1" applyAlignment="1">
      <alignment horizontal="center" vertical="center" wrapText="1"/>
    </xf>
    <xf numFmtId="169" fontId="15" fillId="0" borderId="13" xfId="0" applyNumberFormat="1" applyFont="1" applyFill="1" applyBorder="1" applyAlignment="1">
      <alignment horizontal="center" vertical="center" wrapText="1"/>
    </xf>
    <xf numFmtId="169" fontId="15" fillId="0" borderId="9" xfId="0" applyNumberFormat="1" applyFont="1" applyFill="1" applyBorder="1" applyAlignment="1">
      <alignment horizontal="center" vertical="center" wrapText="1"/>
    </xf>
    <xf numFmtId="169" fontId="15" fillId="0" borderId="58" xfId="0" applyNumberFormat="1" applyFont="1" applyFill="1" applyBorder="1" applyAlignment="1">
      <alignment horizontal="center" vertical="center" wrapText="1"/>
    </xf>
    <xf numFmtId="164" fontId="15" fillId="0" borderId="59" xfId="0" applyFont="1" applyFill="1" applyBorder="1" applyAlignment="1">
      <alignment horizontal="center" vertical="center" wrapText="1"/>
    </xf>
    <xf numFmtId="169" fontId="15" fillId="0" borderId="3" xfId="15" applyNumberFormat="1" applyFont="1" applyFill="1" applyBorder="1" applyAlignment="1" applyProtection="1">
      <alignment horizontal="center" vertical="center" wrapText="1"/>
      <protection/>
    </xf>
    <xf numFmtId="169" fontId="15" fillId="0" borderId="3" xfId="0" applyNumberFormat="1" applyFont="1" applyFill="1" applyBorder="1" applyAlignment="1">
      <alignment horizontal="center" vertical="center" wrapText="1"/>
    </xf>
    <xf numFmtId="169" fontId="17" fillId="0" borderId="3" xfId="0" applyNumberFormat="1" applyFont="1" applyFill="1" applyBorder="1" applyAlignment="1">
      <alignment horizontal="center" vertical="center"/>
    </xf>
    <xf numFmtId="169" fontId="15" fillId="0" borderId="27" xfId="0" applyNumberFormat="1" applyFont="1" applyFill="1" applyBorder="1" applyAlignment="1">
      <alignment horizontal="center" vertical="center" wrapText="1"/>
    </xf>
    <xf numFmtId="169" fontId="15" fillId="0" borderId="5" xfId="0" applyNumberFormat="1" applyFont="1" applyFill="1" applyBorder="1" applyAlignment="1">
      <alignment horizontal="center" vertical="center" wrapText="1"/>
    </xf>
    <xf numFmtId="169" fontId="15" fillId="0" borderId="12" xfId="0" applyNumberFormat="1" applyFont="1" applyFill="1" applyBorder="1" applyAlignment="1">
      <alignment horizontal="center" vertical="center" wrapText="1"/>
    </xf>
    <xf numFmtId="164" fontId="15" fillId="0" borderId="20" xfId="0" applyFont="1" applyFill="1" applyBorder="1" applyAlignment="1">
      <alignment horizontal="center" vertical="center" wrapText="1"/>
    </xf>
    <xf numFmtId="169" fontId="15" fillId="0" borderId="52" xfId="0" applyNumberFormat="1" applyFont="1" applyFill="1" applyBorder="1" applyAlignment="1">
      <alignment horizontal="center" vertical="center" wrapText="1"/>
    </xf>
    <xf numFmtId="164" fontId="3" fillId="0" borderId="8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75" fontId="9" fillId="0" borderId="0" xfId="15" applyNumberFormat="1" applyFont="1" applyFill="1" applyBorder="1" applyAlignment="1" applyProtection="1">
      <alignment horizontal="center" vertical="center" wrapText="1"/>
      <protection/>
    </xf>
    <xf numFmtId="165" fontId="9" fillId="0" borderId="0" xfId="0" applyNumberFormat="1" applyFont="1" applyFill="1" applyBorder="1" applyAlignment="1">
      <alignment horizontal="center" vertical="center" wrapText="1"/>
    </xf>
    <xf numFmtId="169" fontId="14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18" fillId="0" borderId="0" xfId="0" applyFont="1" applyFill="1" applyAlignment="1">
      <alignment/>
    </xf>
    <xf numFmtId="171" fontId="18" fillId="0" borderId="0" xfId="0" applyNumberFormat="1" applyFont="1" applyFill="1" applyAlignment="1">
      <alignment/>
    </xf>
    <xf numFmtId="170" fontId="6" fillId="0" borderId="0" xfId="0" applyNumberFormat="1" applyFont="1" applyFill="1" applyAlignment="1">
      <alignment horizontal="center"/>
    </xf>
    <xf numFmtId="164" fontId="18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168" fontId="18" fillId="0" borderId="0" xfId="0" applyNumberFormat="1" applyFont="1" applyFill="1" applyAlignment="1">
      <alignment/>
    </xf>
    <xf numFmtId="171" fontId="19" fillId="0" borderId="0" xfId="0" applyNumberFormat="1" applyFont="1" applyFill="1" applyAlignment="1">
      <alignment horizontal="center"/>
    </xf>
    <xf numFmtId="169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166" fontId="18" fillId="0" borderId="0" xfId="0" applyNumberFormat="1" applyFont="1" applyFill="1" applyAlignment="1">
      <alignment/>
    </xf>
    <xf numFmtId="170" fontId="18" fillId="0" borderId="0" xfId="0" applyNumberFormat="1" applyFont="1" applyFill="1" applyAlignment="1">
      <alignment/>
    </xf>
    <xf numFmtId="171" fontId="19" fillId="0" borderId="0" xfId="0" applyNumberFormat="1" applyFont="1" applyFill="1" applyAlignment="1">
      <alignment/>
    </xf>
    <xf numFmtId="164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view="pageBreakPreview" zoomScale="80" zoomScaleNormal="80" zoomScaleSheetLayoutView="80" workbookViewId="0" topLeftCell="A1">
      <pane xSplit="5" topLeftCell="F1" activePane="topRight" state="frozen"/>
      <selection pane="topLeft" activeCell="A1" sqref="A1"/>
      <selection pane="topRight" activeCell="L1" sqref="L1"/>
    </sheetView>
  </sheetViews>
  <sheetFormatPr defaultColWidth="9.00390625" defaultRowHeight="12.75"/>
  <cols>
    <col min="1" max="1" width="8.375" style="1" customWidth="1"/>
    <col min="2" max="2" width="25.75390625" style="2" customWidth="1"/>
    <col min="3" max="3" width="10.375" style="2" customWidth="1"/>
    <col min="4" max="4" width="17.75390625" style="2" customWidth="1"/>
    <col min="5" max="5" width="10.875" style="2" customWidth="1"/>
    <col min="6" max="7" width="14.50390625" style="2" customWidth="1"/>
    <col min="8" max="8" width="15.125" style="2" customWidth="1"/>
    <col min="9" max="9" width="16.375" style="2" customWidth="1"/>
    <col min="10" max="10" width="16.50390625" style="2" customWidth="1"/>
    <col min="11" max="11" width="22.25390625" style="2" customWidth="1"/>
    <col min="12" max="12" width="24.125" style="2" customWidth="1"/>
    <col min="13" max="13" width="8.875" style="2" customWidth="1"/>
  </cols>
  <sheetData>
    <row r="1" spans="4:14" ht="12.75" customHeight="1">
      <c r="D1" s="3"/>
      <c r="E1" s="4"/>
      <c r="F1" s="4"/>
      <c r="G1" s="4"/>
      <c r="H1" s="4"/>
      <c r="I1" s="4"/>
      <c r="J1" s="4"/>
      <c r="K1" s="4"/>
      <c r="L1" s="4" t="s">
        <v>0</v>
      </c>
      <c r="M1" s="5"/>
      <c r="N1" s="6"/>
    </row>
    <row r="2" spans="4:14" ht="22.5" customHeight="1">
      <c r="D2" s="3" t="s">
        <v>1</v>
      </c>
      <c r="E2" s="3"/>
      <c r="F2" s="3"/>
      <c r="G2" s="3"/>
      <c r="H2" s="3"/>
      <c r="I2" s="3"/>
      <c r="J2" s="3"/>
      <c r="K2" s="3"/>
      <c r="L2" s="3"/>
      <c r="M2" s="5"/>
      <c r="N2" s="6"/>
    </row>
    <row r="3" spans="4:14" ht="22.5" customHeight="1">
      <c r="D3" s="4"/>
      <c r="E3" s="4"/>
      <c r="F3" s="4"/>
      <c r="G3" s="4"/>
      <c r="H3" s="4"/>
      <c r="I3" s="3" t="s">
        <v>2</v>
      </c>
      <c r="J3" s="3"/>
      <c r="K3" s="3"/>
      <c r="L3" s="3"/>
      <c r="M3" s="5"/>
      <c r="N3" s="6"/>
    </row>
    <row r="4" spans="2:12" ht="60.75" customHeight="1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7.25" customHeight="1">
      <c r="A5" s="8"/>
      <c r="B5" s="9" t="s">
        <v>4</v>
      </c>
      <c r="C5" s="10" t="s">
        <v>5</v>
      </c>
      <c r="D5" s="10" t="s">
        <v>6</v>
      </c>
      <c r="E5" s="9" t="s">
        <v>7</v>
      </c>
      <c r="F5" s="9"/>
      <c r="G5" s="9"/>
      <c r="H5" s="9"/>
      <c r="I5" s="9"/>
      <c r="J5" s="9" t="s">
        <v>8</v>
      </c>
      <c r="K5" s="9" t="s">
        <v>9</v>
      </c>
      <c r="L5" s="9" t="s">
        <v>10</v>
      </c>
    </row>
    <row r="6" spans="1:12" ht="15.75" customHeight="1">
      <c r="A6" s="8"/>
      <c r="B6" s="9"/>
      <c r="C6" s="9"/>
      <c r="D6" s="9"/>
      <c r="E6" s="11" t="s">
        <v>11</v>
      </c>
      <c r="F6" s="12" t="s">
        <v>12</v>
      </c>
      <c r="G6" s="12"/>
      <c r="H6" s="12"/>
      <c r="I6" s="13" t="s">
        <v>13</v>
      </c>
      <c r="J6" s="9"/>
      <c r="K6" s="9"/>
      <c r="L6" s="9"/>
    </row>
    <row r="7" spans="1:12" ht="16.5" customHeight="1">
      <c r="A7" s="8"/>
      <c r="B7" s="9"/>
      <c r="C7" s="9"/>
      <c r="D7" s="9"/>
      <c r="E7" s="11"/>
      <c r="F7" s="9" t="s">
        <v>14</v>
      </c>
      <c r="G7" s="9"/>
      <c r="H7" s="9"/>
      <c r="I7" s="13"/>
      <c r="J7" s="9"/>
      <c r="K7" s="9"/>
      <c r="L7" s="9"/>
    </row>
    <row r="8" spans="1:12" ht="15" customHeight="1">
      <c r="A8" s="8"/>
      <c r="B8" s="9"/>
      <c r="C8" s="9"/>
      <c r="D8" s="9"/>
      <c r="E8" s="9"/>
      <c r="F8" s="11" t="s">
        <v>15</v>
      </c>
      <c r="G8" s="9" t="s">
        <v>16</v>
      </c>
      <c r="H8" s="9"/>
      <c r="I8" s="13"/>
      <c r="J8" s="9"/>
      <c r="K8" s="9"/>
      <c r="L8" s="9"/>
    </row>
    <row r="9" spans="1:12" ht="15" customHeight="1">
      <c r="A9" s="8"/>
      <c r="B9" s="9"/>
      <c r="C9" s="10"/>
      <c r="D9" s="10"/>
      <c r="E9" s="11"/>
      <c r="F9" s="11"/>
      <c r="G9" s="14" t="s">
        <v>17</v>
      </c>
      <c r="H9" s="14" t="s">
        <v>18</v>
      </c>
      <c r="I9" s="13"/>
      <c r="J9" s="9"/>
      <c r="K9" s="9"/>
      <c r="L9" s="9"/>
    </row>
    <row r="10" spans="1:12" ht="19.5" customHeight="1">
      <c r="A10" s="8">
        <v>1</v>
      </c>
      <c r="B10" s="15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5">
        <v>8</v>
      </c>
      <c r="I10" s="17">
        <v>9</v>
      </c>
      <c r="J10" s="17">
        <v>10</v>
      </c>
      <c r="K10" s="17">
        <v>11</v>
      </c>
      <c r="L10" s="15">
        <v>12</v>
      </c>
    </row>
    <row r="11" spans="1:12" ht="18" customHeight="1">
      <c r="A11" s="8"/>
      <c r="B11" s="18" t="s">
        <v>19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20.25" customHeight="1">
      <c r="A12" s="8"/>
      <c r="B12" s="19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0.75" customHeight="1">
      <c r="A13" s="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8.75" customHeight="1">
      <c r="A14" s="8"/>
      <c r="B14" s="20" t="s">
        <v>21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20.25" customHeight="1">
      <c r="A15" s="8"/>
      <c r="B15" s="21" t="s">
        <v>22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26.25" customHeight="1">
      <c r="A16" s="8"/>
      <c r="B16" s="22" t="s">
        <v>23</v>
      </c>
      <c r="C16" s="23"/>
      <c r="D16" s="23"/>
      <c r="E16" s="23"/>
      <c r="F16" s="10"/>
      <c r="G16" s="10"/>
      <c r="H16" s="10"/>
      <c r="I16" s="10"/>
      <c r="J16" s="24"/>
      <c r="K16" s="9"/>
      <c r="L16" s="25"/>
    </row>
    <row r="17" spans="1:12" ht="26.25" customHeight="1">
      <c r="A17" s="8" t="s">
        <v>24</v>
      </c>
      <c r="B17" s="26" t="s">
        <v>25</v>
      </c>
      <c r="C17" s="27">
        <v>2020</v>
      </c>
      <c r="D17" s="28">
        <f>D18+D19</f>
        <v>3688.6000000000004</v>
      </c>
      <c r="E17" s="29">
        <f>E18+E19</f>
        <v>0</v>
      </c>
      <c r="F17" s="29">
        <f>F18+F19</f>
        <v>3651.7</v>
      </c>
      <c r="G17" s="29">
        <f>G18+G19</f>
        <v>3250</v>
      </c>
      <c r="H17" s="29">
        <f>H18+H19</f>
        <v>401.7</v>
      </c>
      <c r="I17" s="30">
        <f>I18+I19</f>
        <v>36.900000000000006</v>
      </c>
      <c r="J17" s="30">
        <f>J18+J19</f>
        <v>0</v>
      </c>
      <c r="K17" s="31"/>
      <c r="L17" s="32"/>
    </row>
    <row r="18" spans="1:12" ht="18" customHeight="1">
      <c r="A18" s="8"/>
      <c r="B18" s="26"/>
      <c r="C18" s="33" t="s">
        <v>26</v>
      </c>
      <c r="D18" s="34">
        <f aca="true" t="shared" si="0" ref="D18:D19">E18+F18+I18</f>
        <v>1829.613</v>
      </c>
      <c r="E18" s="35">
        <v>0</v>
      </c>
      <c r="F18" s="35">
        <f aca="true" t="shared" si="1" ref="F18:F19">G18+H18</f>
        <v>1811.31</v>
      </c>
      <c r="G18" s="36">
        <v>1612.06</v>
      </c>
      <c r="H18" s="36">
        <v>199.25</v>
      </c>
      <c r="I18" s="36">
        <v>18.303</v>
      </c>
      <c r="J18" s="10"/>
      <c r="K18" s="31" t="s">
        <v>26</v>
      </c>
      <c r="L18" s="37" t="s">
        <v>27</v>
      </c>
    </row>
    <row r="19" spans="1:12" ht="18" customHeight="1">
      <c r="A19" s="8"/>
      <c r="B19" s="26"/>
      <c r="C19" s="38" t="s">
        <v>28</v>
      </c>
      <c r="D19" s="39">
        <f t="shared" si="0"/>
        <v>1858.987</v>
      </c>
      <c r="E19" s="39">
        <v>0</v>
      </c>
      <c r="F19" s="39">
        <f t="shared" si="1"/>
        <v>1840.39</v>
      </c>
      <c r="G19" s="39">
        <v>1637.94</v>
      </c>
      <c r="H19" s="39">
        <v>202.45</v>
      </c>
      <c r="I19" s="39">
        <v>18.597</v>
      </c>
      <c r="J19" s="40"/>
      <c r="K19" s="41" t="s">
        <v>28</v>
      </c>
      <c r="L19" s="37"/>
    </row>
    <row r="20" spans="1:12" ht="18" customHeight="1">
      <c r="A20" s="8"/>
      <c r="B20" s="26"/>
      <c r="C20" s="42">
        <v>2021</v>
      </c>
      <c r="D20" s="29">
        <f>D21+D22</f>
        <v>0</v>
      </c>
      <c r="E20" s="29">
        <f>E21+E22</f>
        <v>0</v>
      </c>
      <c r="F20" s="29">
        <f>F21+F22</f>
        <v>0</v>
      </c>
      <c r="G20" s="29">
        <f>G21+G22</f>
        <v>0</v>
      </c>
      <c r="H20" s="29">
        <f>H21+H22</f>
        <v>0</v>
      </c>
      <c r="I20" s="29">
        <f>I21+I22</f>
        <v>0</v>
      </c>
      <c r="J20" s="29">
        <f>J21+J22</f>
        <v>0</v>
      </c>
      <c r="K20" s="43"/>
      <c r="L20" s="37"/>
    </row>
    <row r="21" spans="1:12" ht="18" customHeight="1">
      <c r="A21" s="8"/>
      <c r="B21" s="26"/>
      <c r="C21" s="44" t="s">
        <v>26</v>
      </c>
      <c r="D21" s="45">
        <f aca="true" t="shared" si="2" ref="D21:D22">E21+F21+I21</f>
        <v>0</v>
      </c>
      <c r="E21" s="46"/>
      <c r="F21" s="47">
        <f aca="true" t="shared" si="3" ref="F21:F22">G21+H21</f>
        <v>0</v>
      </c>
      <c r="G21" s="48"/>
      <c r="H21" s="48"/>
      <c r="I21" s="48"/>
      <c r="J21" s="48"/>
      <c r="K21" s="49" t="s">
        <v>26</v>
      </c>
      <c r="L21" s="37"/>
    </row>
    <row r="22" spans="1:12" ht="18" customHeight="1">
      <c r="A22" s="8"/>
      <c r="B22" s="26"/>
      <c r="C22" s="33" t="s">
        <v>28</v>
      </c>
      <c r="D22" s="50">
        <f t="shared" si="2"/>
        <v>0</v>
      </c>
      <c r="E22" s="51"/>
      <c r="F22" s="39">
        <f t="shared" si="3"/>
        <v>0</v>
      </c>
      <c r="G22" s="40"/>
      <c r="H22" s="40"/>
      <c r="I22" s="40"/>
      <c r="J22" s="40"/>
      <c r="K22" s="41" t="s">
        <v>28</v>
      </c>
      <c r="L22" s="37"/>
    </row>
    <row r="23" spans="1:12" ht="18" customHeight="1">
      <c r="A23" s="8"/>
      <c r="B23" s="26"/>
      <c r="C23" s="52">
        <v>2022</v>
      </c>
      <c r="D23" s="29">
        <f>D24+D25</f>
        <v>0</v>
      </c>
      <c r="E23" s="29">
        <f>E24+E25</f>
        <v>0</v>
      </c>
      <c r="F23" s="29">
        <f>F24+F25</f>
        <v>0</v>
      </c>
      <c r="G23" s="29">
        <f>G24+G25</f>
        <v>0</v>
      </c>
      <c r="H23" s="29">
        <f>H24+H25</f>
        <v>0</v>
      </c>
      <c r="I23" s="29">
        <f>I24+I25</f>
        <v>0</v>
      </c>
      <c r="J23" s="29">
        <f>J24+J25</f>
        <v>0</v>
      </c>
      <c r="K23" s="43"/>
      <c r="L23" s="37"/>
    </row>
    <row r="24" spans="1:12" ht="18" customHeight="1">
      <c r="A24" s="8"/>
      <c r="B24" s="26"/>
      <c r="C24" s="44" t="s">
        <v>26</v>
      </c>
      <c r="D24" s="45">
        <f aca="true" t="shared" si="4" ref="D24:D28">E24+F24+I24</f>
        <v>0</v>
      </c>
      <c r="E24" s="46"/>
      <c r="F24" s="47">
        <f aca="true" t="shared" si="5" ref="F24:F31">G24+H24</f>
        <v>0</v>
      </c>
      <c r="G24" s="48"/>
      <c r="H24" s="48"/>
      <c r="I24" s="48"/>
      <c r="J24" s="48"/>
      <c r="K24" s="49" t="s">
        <v>26</v>
      </c>
      <c r="L24" s="37"/>
    </row>
    <row r="25" spans="1:12" ht="18" customHeight="1">
      <c r="A25" s="8"/>
      <c r="B25" s="26"/>
      <c r="C25" s="33" t="s">
        <v>28</v>
      </c>
      <c r="D25" s="50">
        <f t="shared" si="4"/>
        <v>0</v>
      </c>
      <c r="E25" s="53"/>
      <c r="F25" s="39">
        <f t="shared" si="5"/>
        <v>0</v>
      </c>
      <c r="G25" s="54"/>
      <c r="H25" s="54"/>
      <c r="I25" s="54"/>
      <c r="J25" s="54"/>
      <c r="K25" s="41" t="s">
        <v>28</v>
      </c>
      <c r="L25" s="37"/>
    </row>
    <row r="26" spans="1:12" ht="18" customHeight="1">
      <c r="A26" s="8"/>
      <c r="B26" s="26"/>
      <c r="C26" s="52">
        <v>2023</v>
      </c>
      <c r="D26" s="55">
        <f t="shared" si="4"/>
        <v>0</v>
      </c>
      <c r="E26" s="55">
        <f>E27+E28</f>
        <v>0</v>
      </c>
      <c r="F26" s="29">
        <f t="shared" si="5"/>
        <v>0</v>
      </c>
      <c r="G26" s="30">
        <f>G27+G28</f>
        <v>0</v>
      </c>
      <c r="H26" s="30">
        <f>H27+H28</f>
        <v>0</v>
      </c>
      <c r="I26" s="30">
        <f>I27+I28</f>
        <v>0</v>
      </c>
      <c r="J26" s="30">
        <f>J27+J28</f>
        <v>0</v>
      </c>
      <c r="K26" s="27"/>
      <c r="L26" s="49"/>
    </row>
    <row r="27" spans="1:12" ht="18" customHeight="1">
      <c r="A27" s="8"/>
      <c r="B27" s="26"/>
      <c r="C27" s="56" t="s">
        <v>26</v>
      </c>
      <c r="D27" s="57">
        <f t="shared" si="4"/>
        <v>0</v>
      </c>
      <c r="E27" s="46"/>
      <c r="F27" s="58">
        <f t="shared" si="5"/>
        <v>0</v>
      </c>
      <c r="G27" s="48"/>
      <c r="H27" s="48"/>
      <c r="I27" s="48"/>
      <c r="J27" s="48"/>
      <c r="K27" s="59" t="s">
        <v>26</v>
      </c>
      <c r="L27" s="49"/>
    </row>
    <row r="28" spans="1:12" ht="18" customHeight="1">
      <c r="A28" s="8"/>
      <c r="B28" s="26"/>
      <c r="C28" s="60" t="s">
        <v>28</v>
      </c>
      <c r="D28" s="61">
        <f t="shared" si="4"/>
        <v>0</v>
      </c>
      <c r="E28" s="62"/>
      <c r="F28" s="63">
        <f t="shared" si="5"/>
        <v>0</v>
      </c>
      <c r="G28" s="64"/>
      <c r="H28" s="64"/>
      <c r="I28" s="64"/>
      <c r="J28" s="64"/>
      <c r="K28" s="65" t="s">
        <v>28</v>
      </c>
      <c r="L28" s="49"/>
    </row>
    <row r="29" spans="1:12" ht="23.25" customHeight="1">
      <c r="A29" s="8" t="s">
        <v>29</v>
      </c>
      <c r="B29" s="9" t="s">
        <v>30</v>
      </c>
      <c r="C29" s="66">
        <v>2017</v>
      </c>
      <c r="D29" s="67">
        <f aca="true" t="shared" si="6" ref="D29:D31">E29+F29+I29+J29</f>
        <v>4116.005999999999</v>
      </c>
      <c r="E29" s="67"/>
      <c r="F29" s="68">
        <f t="shared" si="5"/>
        <v>2078</v>
      </c>
      <c r="G29" s="69">
        <f>G36+G49+G61</f>
        <v>0</v>
      </c>
      <c r="H29" s="69">
        <f>H36+H49+H61</f>
        <v>2078</v>
      </c>
      <c r="I29" s="70">
        <f>I36+I49+I61</f>
        <v>2038.0059999999999</v>
      </c>
      <c r="J29" s="70">
        <f>J36+J49+J61</f>
        <v>0</v>
      </c>
      <c r="K29" s="71" t="s">
        <v>31</v>
      </c>
      <c r="L29" s="54" t="s">
        <v>32</v>
      </c>
    </row>
    <row r="30" spans="1:12" ht="20.25" customHeight="1">
      <c r="A30" s="8"/>
      <c r="B30" s="9"/>
      <c r="C30" s="72">
        <v>2018</v>
      </c>
      <c r="D30" s="73">
        <f t="shared" si="6"/>
        <v>4470.592000000001</v>
      </c>
      <c r="E30" s="73"/>
      <c r="F30" s="74">
        <f t="shared" si="5"/>
        <v>2215</v>
      </c>
      <c r="G30" s="75">
        <f>G37+G38</f>
        <v>0</v>
      </c>
      <c r="H30" s="75">
        <f>H37+H38+H50+H62</f>
        <v>2215</v>
      </c>
      <c r="I30" s="76">
        <f>I37+I38+I50+I62</f>
        <v>2255.592</v>
      </c>
      <c r="J30" s="76">
        <f>J37+J38+J50+J62</f>
        <v>0</v>
      </c>
      <c r="K30" s="77" t="s">
        <v>31</v>
      </c>
      <c r="L30" s="54"/>
    </row>
    <row r="31" spans="1:12" ht="19.5" customHeight="1">
      <c r="A31" s="8"/>
      <c r="B31" s="9"/>
      <c r="C31" s="78">
        <v>2019</v>
      </c>
      <c r="D31" s="76">
        <f t="shared" si="6"/>
        <v>8785.13311</v>
      </c>
      <c r="E31" s="79"/>
      <c r="F31" s="76">
        <f t="shared" si="5"/>
        <v>2292</v>
      </c>
      <c r="G31" s="76">
        <f>G40+G51+G52+G63+G64</f>
        <v>0</v>
      </c>
      <c r="H31" s="76">
        <f>H39+H40+H51+H52+H63+H64</f>
        <v>2292</v>
      </c>
      <c r="I31" s="76">
        <f>I39+I40+I51+I52+I63+I64</f>
        <v>3885.83611</v>
      </c>
      <c r="J31" s="76">
        <f>J39+J40+J51+J52+J63+J64</f>
        <v>2607.297</v>
      </c>
      <c r="K31" s="77" t="s">
        <v>31</v>
      </c>
      <c r="L31" s="54"/>
    </row>
    <row r="32" spans="1:12" ht="25.5" customHeight="1">
      <c r="A32" s="8"/>
      <c r="B32" s="9"/>
      <c r="C32" s="78">
        <v>2020</v>
      </c>
      <c r="D32" s="76">
        <f>D41+D42+D53+D54+D65+D66+D83</f>
        <v>6156.749</v>
      </c>
      <c r="E32" s="76">
        <f>E41+E42+E53+E54+E65+E66+E83</f>
        <v>0</v>
      </c>
      <c r="F32" s="76">
        <f>F41+F42+F53+F54+F65+F66+F83</f>
        <v>2272.5</v>
      </c>
      <c r="G32" s="76">
        <f>G41+G42+G53+G54+G65+G66+G83</f>
        <v>0</v>
      </c>
      <c r="H32" s="76">
        <f>H41+H42+H53+H54+H65+H66+H83</f>
        <v>2272.5</v>
      </c>
      <c r="I32" s="76">
        <f>I41+I42+I53+I54+I65+I66+I83</f>
        <v>3884.2490000000003</v>
      </c>
      <c r="J32" s="76">
        <f>J42+J53+J66</f>
        <v>0</v>
      </c>
      <c r="K32" s="80" t="s">
        <v>31</v>
      </c>
      <c r="L32" s="54"/>
    </row>
    <row r="33" spans="1:12" ht="18.75" customHeight="1">
      <c r="A33" s="8"/>
      <c r="B33" s="9"/>
      <c r="C33" s="78">
        <v>2021</v>
      </c>
      <c r="D33" s="76">
        <f>D43+D44+D55+D56+D67+D68+D84</f>
        <v>6672.184</v>
      </c>
      <c r="E33" s="76">
        <f>E43+E44+E55+E56+E67+E68+E84</f>
        <v>0</v>
      </c>
      <c r="F33" s="76">
        <f>F43+F44+F55+F56+F67+F68+F84</f>
        <v>2720.9</v>
      </c>
      <c r="G33" s="76">
        <f>G43+G44+G55+G56+G67+G68+G84</f>
        <v>0</v>
      </c>
      <c r="H33" s="76">
        <f>H43+H44+H55+H56+H67+H68+H84</f>
        <v>2720.9</v>
      </c>
      <c r="I33" s="76">
        <f>I43+I44+I55+I56+I67+I68+I84</f>
        <v>3951.2839999999997</v>
      </c>
      <c r="J33" s="76">
        <f>J43+J44+J55+J56+J67+J68+J84</f>
        <v>0</v>
      </c>
      <c r="K33" s="80" t="s">
        <v>31</v>
      </c>
      <c r="L33" s="54"/>
    </row>
    <row r="34" spans="1:12" ht="18" customHeight="1">
      <c r="A34" s="8"/>
      <c r="B34" s="9"/>
      <c r="C34" s="78">
        <v>2022</v>
      </c>
      <c r="D34" s="76">
        <f>D45+D46+D57+D58+D69+D70+D85</f>
        <v>6675.183999999999</v>
      </c>
      <c r="E34" s="76">
        <f>E45+E46+E57+E58+E69+E70+E85</f>
        <v>0</v>
      </c>
      <c r="F34" s="76">
        <f>F45+F46+F57+F58+F69+F70+F85</f>
        <v>2723.5</v>
      </c>
      <c r="G34" s="76">
        <f>G45+G46+G57+G58+G69+G70+G85</f>
        <v>0</v>
      </c>
      <c r="H34" s="76">
        <f>H45+H46+H57+H58+H69+H70+H85</f>
        <v>2723.5</v>
      </c>
      <c r="I34" s="76">
        <f>I45+I46+I57+I58+I69+I70+I85</f>
        <v>3951.6839999999993</v>
      </c>
      <c r="J34" s="76">
        <f>J45+J46+J57+J58+J69+J70+J85</f>
        <v>0</v>
      </c>
      <c r="K34" s="80" t="s">
        <v>31</v>
      </c>
      <c r="L34" s="54"/>
    </row>
    <row r="35" spans="1:12" ht="18" customHeight="1">
      <c r="A35" s="8"/>
      <c r="B35" s="9"/>
      <c r="C35" s="78">
        <v>2023</v>
      </c>
      <c r="D35" s="76">
        <f>D47+D48+D59+D60+D71+D72</f>
        <v>3344.6839999999997</v>
      </c>
      <c r="E35" s="76">
        <f>E47+E48+E59+E60+E71+E72</f>
        <v>0</v>
      </c>
      <c r="F35" s="76">
        <f>F47+F48+F59+F60+F71+F72</f>
        <v>0</v>
      </c>
      <c r="G35" s="76">
        <f>G47+G48+G59+G60+G71+G72</f>
        <v>0</v>
      </c>
      <c r="H35" s="76">
        <f>H47+H48+H59+H60+H71+H72</f>
        <v>0</v>
      </c>
      <c r="I35" s="76">
        <f>I47+I48+I59+I60+I71+I72</f>
        <v>3344.6839999999997</v>
      </c>
      <c r="J35" s="76">
        <f>J47+J48+J59+J60+J71+J72</f>
        <v>0</v>
      </c>
      <c r="K35" s="80"/>
      <c r="L35" s="54"/>
    </row>
    <row r="36" spans="1:12" ht="18" customHeight="1">
      <c r="A36" s="8" t="s">
        <v>33</v>
      </c>
      <c r="B36" s="81" t="s">
        <v>34</v>
      </c>
      <c r="C36" s="10">
        <v>2017</v>
      </c>
      <c r="D36" s="74">
        <f>E36+F36+I36+J36</f>
        <v>3178</v>
      </c>
      <c r="E36" s="82"/>
      <c r="F36" s="74">
        <f aca="true" t="shared" si="7" ref="F36:F88">G36+H36</f>
        <v>2078</v>
      </c>
      <c r="G36" s="83"/>
      <c r="H36" s="83">
        <v>2078</v>
      </c>
      <c r="I36" s="84">
        <v>1100</v>
      </c>
      <c r="J36" s="85"/>
      <c r="K36" s="86" t="s">
        <v>31</v>
      </c>
      <c r="L36" s="54"/>
    </row>
    <row r="37" spans="1:12" ht="18" customHeight="1">
      <c r="A37" s="8"/>
      <c r="B37" s="81"/>
      <c r="C37" s="9">
        <v>2018</v>
      </c>
      <c r="D37" s="87">
        <f>E37+E38+F37+F38+I37+I38+J37+J38</f>
        <v>3452.592</v>
      </c>
      <c r="E37" s="82"/>
      <c r="F37" s="74">
        <f t="shared" si="7"/>
        <v>1115.565</v>
      </c>
      <c r="G37" s="83"/>
      <c r="H37" s="83">
        <v>1115.565</v>
      </c>
      <c r="I37" s="84">
        <f>585.06+36.81946+0.0005</f>
        <v>621.87996</v>
      </c>
      <c r="J37" s="87"/>
      <c r="K37" s="88" t="s">
        <v>35</v>
      </c>
      <c r="L37" s="54"/>
    </row>
    <row r="38" spans="1:12" ht="18" customHeight="1">
      <c r="A38" s="8"/>
      <c r="B38" s="81"/>
      <c r="C38" s="9"/>
      <c r="D38" s="87"/>
      <c r="E38" s="82"/>
      <c r="F38" s="74">
        <f t="shared" si="7"/>
        <v>1099.435</v>
      </c>
      <c r="G38" s="83"/>
      <c r="H38" s="83">
        <v>1099.435</v>
      </c>
      <c r="I38" s="84">
        <f>635.056-19.34396</f>
        <v>615.71204</v>
      </c>
      <c r="J38" s="87"/>
      <c r="K38" s="77" t="s">
        <v>36</v>
      </c>
      <c r="L38" s="54"/>
    </row>
    <row r="39" spans="1:12" ht="18" customHeight="1">
      <c r="A39" s="8"/>
      <c r="B39" s="81"/>
      <c r="C39" s="9">
        <v>2019</v>
      </c>
      <c r="D39" s="83">
        <f aca="true" t="shared" si="8" ref="D39:D79">E39+F39+I39+J39</f>
        <v>2018.6999999999998</v>
      </c>
      <c r="E39" s="82"/>
      <c r="F39" s="74">
        <f t="shared" si="7"/>
        <v>1143.3</v>
      </c>
      <c r="G39" s="83"/>
      <c r="H39" s="83">
        <v>1143.3</v>
      </c>
      <c r="I39" s="84">
        <f>875.4</f>
        <v>875.4</v>
      </c>
      <c r="J39" s="87"/>
      <c r="K39" s="88" t="s">
        <v>35</v>
      </c>
      <c r="L39" s="54"/>
    </row>
    <row r="40" spans="1:12" ht="18" customHeight="1">
      <c r="A40" s="8"/>
      <c r="B40" s="81"/>
      <c r="C40" s="9"/>
      <c r="D40" s="89">
        <f t="shared" si="8"/>
        <v>2024.1</v>
      </c>
      <c r="E40" s="90"/>
      <c r="F40" s="91">
        <f t="shared" si="7"/>
        <v>1148.7</v>
      </c>
      <c r="G40" s="89"/>
      <c r="H40" s="89">
        <v>1148.7</v>
      </c>
      <c r="I40" s="92">
        <v>875.4</v>
      </c>
      <c r="J40" s="93"/>
      <c r="K40" s="94" t="s">
        <v>36</v>
      </c>
      <c r="L40" s="54"/>
    </row>
    <row r="41" spans="1:12" ht="18" customHeight="1">
      <c r="A41" s="8"/>
      <c r="B41" s="81"/>
      <c r="C41" s="9">
        <v>2020</v>
      </c>
      <c r="D41" s="89">
        <f t="shared" si="8"/>
        <v>2136.4</v>
      </c>
      <c r="E41" s="90"/>
      <c r="F41" s="91">
        <f t="shared" si="7"/>
        <v>1161</v>
      </c>
      <c r="G41" s="89"/>
      <c r="H41" s="89">
        <f>1244-83</f>
        <v>1161</v>
      </c>
      <c r="I41" s="92">
        <v>975.4</v>
      </c>
      <c r="J41" s="93"/>
      <c r="K41" s="95" t="s">
        <v>35</v>
      </c>
      <c r="L41" s="54"/>
    </row>
    <row r="42" spans="1:12" ht="18" customHeight="1">
      <c r="A42" s="8"/>
      <c r="B42" s="81"/>
      <c r="C42" s="9"/>
      <c r="D42" s="89">
        <f t="shared" si="8"/>
        <v>2086.9</v>
      </c>
      <c r="E42" s="90"/>
      <c r="F42" s="91">
        <f t="shared" si="7"/>
        <v>1111.5</v>
      </c>
      <c r="G42" s="89"/>
      <c r="H42" s="89">
        <f>1468.5-357</f>
        <v>1111.5</v>
      </c>
      <c r="I42" s="92">
        <v>975.4</v>
      </c>
      <c r="J42" s="93"/>
      <c r="K42" s="94" t="s">
        <v>36</v>
      </c>
      <c r="L42" s="54"/>
    </row>
    <row r="43" spans="1:12" ht="18" customHeight="1">
      <c r="A43" s="8"/>
      <c r="B43" s="81"/>
      <c r="C43" s="9">
        <v>2021</v>
      </c>
      <c r="D43" s="89">
        <f t="shared" si="8"/>
        <v>2222.9</v>
      </c>
      <c r="E43" s="90"/>
      <c r="F43" s="91">
        <f t="shared" si="7"/>
        <v>1247.5</v>
      </c>
      <c r="G43" s="89"/>
      <c r="H43" s="89">
        <v>1247.5</v>
      </c>
      <c r="I43" s="92">
        <v>975.4</v>
      </c>
      <c r="J43" s="93"/>
      <c r="K43" s="95" t="s">
        <v>35</v>
      </c>
      <c r="L43" s="54"/>
    </row>
    <row r="44" spans="1:12" ht="18" customHeight="1">
      <c r="A44" s="8"/>
      <c r="B44" s="81"/>
      <c r="C44" s="9"/>
      <c r="D44" s="89">
        <f t="shared" si="8"/>
        <v>2448.8</v>
      </c>
      <c r="E44" s="90"/>
      <c r="F44" s="91">
        <f t="shared" si="7"/>
        <v>1473.4</v>
      </c>
      <c r="G44" s="89"/>
      <c r="H44" s="89">
        <v>1473.4</v>
      </c>
      <c r="I44" s="92">
        <v>975.4</v>
      </c>
      <c r="J44" s="93"/>
      <c r="K44" s="94" t="s">
        <v>36</v>
      </c>
      <c r="L44" s="54"/>
    </row>
    <row r="45" spans="1:12" ht="18" customHeight="1">
      <c r="A45" s="8"/>
      <c r="B45" s="81"/>
      <c r="C45" s="9">
        <v>2022</v>
      </c>
      <c r="D45" s="89">
        <f t="shared" si="8"/>
        <v>2224.1</v>
      </c>
      <c r="E45" s="90"/>
      <c r="F45" s="91">
        <f t="shared" si="7"/>
        <v>1248.7</v>
      </c>
      <c r="G45" s="89"/>
      <c r="H45" s="89">
        <v>1248.7</v>
      </c>
      <c r="I45" s="92">
        <v>975.4</v>
      </c>
      <c r="J45" s="93"/>
      <c r="K45" s="95" t="s">
        <v>35</v>
      </c>
      <c r="L45" s="54"/>
    </row>
    <row r="46" spans="1:12" ht="18" customHeight="1">
      <c r="A46" s="8"/>
      <c r="B46" s="81"/>
      <c r="C46" s="9"/>
      <c r="D46" s="89">
        <f t="shared" si="8"/>
        <v>2450.2</v>
      </c>
      <c r="E46" s="90"/>
      <c r="F46" s="91">
        <f t="shared" si="7"/>
        <v>1474.8</v>
      </c>
      <c r="G46" s="89"/>
      <c r="H46" s="89">
        <v>1474.8</v>
      </c>
      <c r="I46" s="92">
        <v>975.4</v>
      </c>
      <c r="J46" s="93"/>
      <c r="K46" s="94" t="s">
        <v>36</v>
      </c>
      <c r="L46" s="54"/>
    </row>
    <row r="47" spans="1:12" ht="18" customHeight="1">
      <c r="A47" s="8"/>
      <c r="B47" s="81"/>
      <c r="C47" s="9">
        <v>2023</v>
      </c>
      <c r="D47" s="89">
        <f t="shared" si="8"/>
        <v>975.4</v>
      </c>
      <c r="E47" s="90"/>
      <c r="F47" s="91">
        <f t="shared" si="7"/>
        <v>0</v>
      </c>
      <c r="G47" s="89"/>
      <c r="H47" s="89">
        <v>0</v>
      </c>
      <c r="I47" s="92">
        <v>975.4</v>
      </c>
      <c r="J47" s="93"/>
      <c r="K47" s="95" t="s">
        <v>35</v>
      </c>
      <c r="L47" s="54"/>
    </row>
    <row r="48" spans="1:12" ht="18" customHeight="1">
      <c r="A48" s="8"/>
      <c r="B48" s="81"/>
      <c r="C48" s="9"/>
      <c r="D48" s="89">
        <f t="shared" si="8"/>
        <v>975.4</v>
      </c>
      <c r="E48" s="90"/>
      <c r="F48" s="91">
        <f t="shared" si="7"/>
        <v>0</v>
      </c>
      <c r="G48" s="89"/>
      <c r="H48" s="89">
        <v>0</v>
      </c>
      <c r="I48" s="92">
        <v>975.4</v>
      </c>
      <c r="J48" s="93"/>
      <c r="K48" s="94" t="s">
        <v>36</v>
      </c>
      <c r="L48" s="54"/>
    </row>
    <row r="49" spans="1:12" ht="18" customHeight="1">
      <c r="A49" s="8" t="s">
        <v>37</v>
      </c>
      <c r="B49" s="81" t="s">
        <v>38</v>
      </c>
      <c r="C49" s="96">
        <v>2017</v>
      </c>
      <c r="D49" s="89">
        <f t="shared" si="8"/>
        <v>257.885</v>
      </c>
      <c r="E49" s="90"/>
      <c r="F49" s="91">
        <f t="shared" si="7"/>
        <v>0</v>
      </c>
      <c r="G49" s="89"/>
      <c r="H49" s="89"/>
      <c r="I49" s="92">
        <v>257.885</v>
      </c>
      <c r="J49" s="93"/>
      <c r="K49" s="94" t="s">
        <v>31</v>
      </c>
      <c r="L49" s="54"/>
    </row>
    <row r="50" spans="1:12" ht="18" customHeight="1">
      <c r="A50" s="8"/>
      <c r="B50" s="81"/>
      <c r="C50" s="96">
        <v>2018</v>
      </c>
      <c r="D50" s="89">
        <f t="shared" si="8"/>
        <v>117</v>
      </c>
      <c r="E50" s="90"/>
      <c r="F50" s="91">
        <f t="shared" si="7"/>
        <v>0</v>
      </c>
      <c r="G50" s="89"/>
      <c r="H50" s="89"/>
      <c r="I50" s="92">
        <v>117</v>
      </c>
      <c r="J50" s="93"/>
      <c r="K50" s="97" t="s">
        <v>39</v>
      </c>
      <c r="L50" s="54"/>
    </row>
    <row r="51" spans="1:12" ht="18" customHeight="1">
      <c r="A51" s="8"/>
      <c r="B51" s="81"/>
      <c r="C51" s="31">
        <v>2019</v>
      </c>
      <c r="D51" s="89">
        <f t="shared" si="8"/>
        <v>65</v>
      </c>
      <c r="E51" s="90"/>
      <c r="F51" s="91">
        <f t="shared" si="7"/>
        <v>0</v>
      </c>
      <c r="G51" s="89"/>
      <c r="H51" s="89"/>
      <c r="I51" s="92">
        <v>65</v>
      </c>
      <c r="J51" s="89"/>
      <c r="K51" s="97" t="s">
        <v>35</v>
      </c>
      <c r="L51" s="54"/>
    </row>
    <row r="52" spans="1:12" ht="18" customHeight="1">
      <c r="A52" s="8"/>
      <c r="B52" s="81"/>
      <c r="C52" s="31"/>
      <c r="D52" s="98">
        <f t="shared" si="8"/>
        <v>56</v>
      </c>
      <c r="E52" s="99"/>
      <c r="F52" s="98">
        <f t="shared" si="7"/>
        <v>0</v>
      </c>
      <c r="G52" s="98"/>
      <c r="H52" s="98"/>
      <c r="I52" s="100">
        <v>56</v>
      </c>
      <c r="J52" s="98"/>
      <c r="K52" s="97" t="s">
        <v>36</v>
      </c>
      <c r="L52" s="54"/>
    </row>
    <row r="53" spans="1:12" ht="18" customHeight="1">
      <c r="A53" s="8"/>
      <c r="B53" s="81"/>
      <c r="C53" s="101">
        <v>2020</v>
      </c>
      <c r="D53" s="102">
        <f t="shared" si="8"/>
        <v>173.5</v>
      </c>
      <c r="E53" s="103"/>
      <c r="F53" s="102">
        <f t="shared" si="7"/>
        <v>0</v>
      </c>
      <c r="G53" s="102"/>
      <c r="H53" s="102"/>
      <c r="I53" s="104">
        <f>185.885-0.015-12.37</f>
        <v>173.5</v>
      </c>
      <c r="J53" s="102"/>
      <c r="K53" s="105" t="s">
        <v>35</v>
      </c>
      <c r="L53" s="54"/>
    </row>
    <row r="54" spans="1:12" ht="18" customHeight="1">
      <c r="A54" s="8"/>
      <c r="B54" s="81"/>
      <c r="C54" s="101"/>
      <c r="D54" s="106">
        <f t="shared" si="8"/>
        <v>166.049</v>
      </c>
      <c r="E54" s="107"/>
      <c r="F54" s="106">
        <f t="shared" si="7"/>
        <v>0</v>
      </c>
      <c r="G54" s="106"/>
      <c r="H54" s="106"/>
      <c r="I54" s="108">
        <f>219.431-0.001-53.381</f>
        <v>166.049</v>
      </c>
      <c r="J54" s="106"/>
      <c r="K54" s="109" t="s">
        <v>36</v>
      </c>
      <c r="L54" s="54"/>
    </row>
    <row r="55" spans="1:12" ht="18" customHeight="1">
      <c r="A55" s="8"/>
      <c r="B55" s="81"/>
      <c r="C55" s="110">
        <v>2021</v>
      </c>
      <c r="D55" s="111">
        <f t="shared" si="8"/>
        <v>194.253</v>
      </c>
      <c r="E55" s="112"/>
      <c r="F55" s="111">
        <f t="shared" si="7"/>
        <v>0</v>
      </c>
      <c r="G55" s="111"/>
      <c r="H55" s="111"/>
      <c r="I55" s="113">
        <v>194.253</v>
      </c>
      <c r="J55" s="111"/>
      <c r="K55" s="114" t="s">
        <v>35</v>
      </c>
      <c r="L55" s="54"/>
    </row>
    <row r="56" spans="1:12" ht="18" customHeight="1">
      <c r="A56" s="8"/>
      <c r="B56" s="81"/>
      <c r="C56" s="110"/>
      <c r="D56" s="99">
        <f t="shared" si="8"/>
        <v>212.347</v>
      </c>
      <c r="E56" s="99"/>
      <c r="F56" s="98">
        <f t="shared" si="7"/>
        <v>0</v>
      </c>
      <c r="G56" s="98"/>
      <c r="H56" s="98"/>
      <c r="I56" s="100">
        <v>212.347</v>
      </c>
      <c r="J56" s="98"/>
      <c r="K56" s="97" t="s">
        <v>36</v>
      </c>
      <c r="L56" s="54"/>
    </row>
    <row r="57" spans="1:12" ht="18" customHeight="1">
      <c r="A57" s="8"/>
      <c r="B57" s="81"/>
      <c r="C57" s="115">
        <v>2022</v>
      </c>
      <c r="D57" s="103">
        <f t="shared" si="8"/>
        <v>194.3</v>
      </c>
      <c r="E57" s="103"/>
      <c r="F57" s="102">
        <f t="shared" si="7"/>
        <v>0</v>
      </c>
      <c r="G57" s="102"/>
      <c r="H57" s="102"/>
      <c r="I57" s="104">
        <v>194.3</v>
      </c>
      <c r="J57" s="102"/>
      <c r="K57" s="105" t="s">
        <v>35</v>
      </c>
      <c r="L57" s="54"/>
    </row>
    <row r="58" spans="1:12" ht="18" customHeight="1">
      <c r="A58" s="8"/>
      <c r="B58" s="81"/>
      <c r="C58" s="115"/>
      <c r="D58" s="116">
        <f t="shared" si="8"/>
        <v>212.7</v>
      </c>
      <c r="E58" s="116"/>
      <c r="F58" s="117">
        <f t="shared" si="7"/>
        <v>0</v>
      </c>
      <c r="G58" s="118"/>
      <c r="H58" s="118"/>
      <c r="I58" s="119">
        <v>212.7</v>
      </c>
      <c r="J58" s="118"/>
      <c r="K58" s="109" t="s">
        <v>36</v>
      </c>
      <c r="L58" s="54"/>
    </row>
    <row r="59" spans="1:12" ht="18" customHeight="1">
      <c r="A59" s="8"/>
      <c r="B59" s="81"/>
      <c r="C59" s="120">
        <v>2023</v>
      </c>
      <c r="D59" s="112">
        <f t="shared" si="8"/>
        <v>0</v>
      </c>
      <c r="E59" s="112"/>
      <c r="F59" s="111">
        <f t="shared" si="7"/>
        <v>0</v>
      </c>
      <c r="G59" s="111"/>
      <c r="H59" s="111"/>
      <c r="I59" s="113">
        <v>0</v>
      </c>
      <c r="J59" s="111"/>
      <c r="K59" s="114" t="s">
        <v>35</v>
      </c>
      <c r="L59" s="54"/>
    </row>
    <row r="60" spans="1:12" ht="18" customHeight="1">
      <c r="A60" s="8"/>
      <c r="B60" s="81"/>
      <c r="C60" s="120"/>
      <c r="D60" s="121">
        <f t="shared" si="8"/>
        <v>0</v>
      </c>
      <c r="E60" s="121"/>
      <c r="F60" s="122">
        <f t="shared" si="7"/>
        <v>0</v>
      </c>
      <c r="G60" s="123"/>
      <c r="H60" s="123"/>
      <c r="I60" s="124">
        <v>0</v>
      </c>
      <c r="J60" s="118"/>
      <c r="K60" s="97" t="s">
        <v>36</v>
      </c>
      <c r="L60" s="54"/>
    </row>
    <row r="61" spans="1:12" ht="18" customHeight="1">
      <c r="A61" s="8" t="s">
        <v>40</v>
      </c>
      <c r="B61" s="81" t="s">
        <v>41</v>
      </c>
      <c r="C61" s="23">
        <v>2017</v>
      </c>
      <c r="D61" s="90">
        <f t="shared" si="8"/>
        <v>680.121</v>
      </c>
      <c r="E61" s="90"/>
      <c r="F61" s="91">
        <f t="shared" si="7"/>
        <v>0</v>
      </c>
      <c r="G61" s="89"/>
      <c r="H61" s="89"/>
      <c r="I61" s="92">
        <v>680.121</v>
      </c>
      <c r="J61" s="125"/>
      <c r="K61" s="86" t="s">
        <v>31</v>
      </c>
      <c r="L61" s="54"/>
    </row>
    <row r="62" spans="1:12" ht="18" customHeight="1">
      <c r="A62" s="8"/>
      <c r="B62" s="81"/>
      <c r="C62" s="126">
        <v>2018</v>
      </c>
      <c r="D62" s="90">
        <f t="shared" si="8"/>
        <v>901</v>
      </c>
      <c r="E62" s="90"/>
      <c r="F62" s="91">
        <f t="shared" si="7"/>
        <v>0</v>
      </c>
      <c r="G62" s="89"/>
      <c r="H62" s="127"/>
      <c r="I62" s="128">
        <v>901</v>
      </c>
      <c r="J62" s="125"/>
      <c r="K62" s="77" t="s">
        <v>42</v>
      </c>
      <c r="L62" s="54"/>
    </row>
    <row r="63" spans="1:12" ht="18" customHeight="1">
      <c r="A63" s="8"/>
      <c r="B63" s="81"/>
      <c r="C63" s="15">
        <v>2019</v>
      </c>
      <c r="D63" s="90">
        <f t="shared" si="8"/>
        <v>3296.36711</v>
      </c>
      <c r="E63" s="90"/>
      <c r="F63" s="91">
        <f t="shared" si="7"/>
        <v>0</v>
      </c>
      <c r="G63" s="89"/>
      <c r="H63" s="127"/>
      <c r="I63" s="128">
        <v>1424.61511</v>
      </c>
      <c r="J63" s="125">
        <v>1871.752</v>
      </c>
      <c r="K63" s="88" t="s">
        <v>35</v>
      </c>
      <c r="L63" s="54"/>
    </row>
    <row r="64" spans="1:12" ht="18" customHeight="1">
      <c r="A64" s="8"/>
      <c r="B64" s="81"/>
      <c r="C64" s="15"/>
      <c r="D64" s="90">
        <f t="shared" si="8"/>
        <v>1324.966</v>
      </c>
      <c r="E64" s="90"/>
      <c r="F64" s="91">
        <f t="shared" si="7"/>
        <v>0</v>
      </c>
      <c r="G64" s="89"/>
      <c r="H64" s="89"/>
      <c r="I64" s="92">
        <v>589.421</v>
      </c>
      <c r="J64" s="125">
        <v>735.545</v>
      </c>
      <c r="K64" s="77" t="s">
        <v>36</v>
      </c>
      <c r="L64" s="54"/>
    </row>
    <row r="65" spans="1:12" ht="18" customHeight="1">
      <c r="A65" s="8"/>
      <c r="B65" s="81"/>
      <c r="C65" s="15">
        <v>2020</v>
      </c>
      <c r="D65" s="90">
        <f t="shared" si="8"/>
        <v>1038.73</v>
      </c>
      <c r="E65" s="90"/>
      <c r="F65" s="91">
        <f t="shared" si="7"/>
        <v>0</v>
      </c>
      <c r="G65" s="89"/>
      <c r="H65" s="89"/>
      <c r="I65" s="92">
        <f>1038.715+0.015</f>
        <v>1038.73</v>
      </c>
      <c r="J65" s="125"/>
      <c r="K65" s="88" t="s">
        <v>35</v>
      </c>
      <c r="L65" s="54"/>
    </row>
    <row r="66" spans="1:12" ht="18" customHeight="1">
      <c r="A66" s="8"/>
      <c r="B66" s="81"/>
      <c r="C66" s="15"/>
      <c r="D66" s="90">
        <f t="shared" si="8"/>
        <v>355.16999999999996</v>
      </c>
      <c r="E66" s="90"/>
      <c r="F66" s="91">
        <f t="shared" si="7"/>
        <v>0</v>
      </c>
      <c r="G66" s="89"/>
      <c r="H66" s="127"/>
      <c r="I66" s="128">
        <f>355.169+0.001</f>
        <v>355.16999999999996</v>
      </c>
      <c r="J66" s="125"/>
      <c r="K66" s="77" t="s">
        <v>36</v>
      </c>
      <c r="L66" s="54"/>
    </row>
    <row r="67" spans="1:12" ht="18" customHeight="1">
      <c r="A67" s="8"/>
      <c r="B67" s="81"/>
      <c r="C67" s="15">
        <v>2021</v>
      </c>
      <c r="D67" s="90">
        <f t="shared" si="8"/>
        <v>1038.715</v>
      </c>
      <c r="E67" s="90"/>
      <c r="F67" s="91">
        <f t="shared" si="7"/>
        <v>0</v>
      </c>
      <c r="G67" s="89"/>
      <c r="H67" s="127"/>
      <c r="I67" s="128">
        <f>1038.715</f>
        <v>1038.715</v>
      </c>
      <c r="J67" s="125"/>
      <c r="K67" s="88" t="s">
        <v>35</v>
      </c>
      <c r="L67" s="54"/>
    </row>
    <row r="68" spans="1:12" ht="18" customHeight="1">
      <c r="A68" s="8"/>
      <c r="B68" s="81"/>
      <c r="C68" s="15"/>
      <c r="D68" s="90">
        <f t="shared" si="8"/>
        <v>355.169</v>
      </c>
      <c r="E68" s="90"/>
      <c r="F68" s="91">
        <f t="shared" si="7"/>
        <v>0</v>
      </c>
      <c r="G68" s="89"/>
      <c r="H68" s="127"/>
      <c r="I68" s="128">
        <v>355.169</v>
      </c>
      <c r="J68" s="125"/>
      <c r="K68" s="77" t="s">
        <v>36</v>
      </c>
      <c r="L68" s="54"/>
    </row>
    <row r="69" spans="1:12" ht="18" customHeight="1">
      <c r="A69" s="8"/>
      <c r="B69" s="81"/>
      <c r="C69" s="15">
        <v>2022</v>
      </c>
      <c r="D69" s="90">
        <f t="shared" si="8"/>
        <v>1038.715</v>
      </c>
      <c r="E69" s="90"/>
      <c r="F69" s="91">
        <f t="shared" si="7"/>
        <v>0</v>
      </c>
      <c r="G69" s="89"/>
      <c r="H69" s="127"/>
      <c r="I69" s="128">
        <v>1038.715</v>
      </c>
      <c r="J69" s="125"/>
      <c r="K69" s="88" t="s">
        <v>35</v>
      </c>
      <c r="L69" s="54"/>
    </row>
    <row r="70" spans="1:12" ht="18" customHeight="1">
      <c r="A70" s="8"/>
      <c r="B70" s="81"/>
      <c r="C70" s="15"/>
      <c r="D70" s="90">
        <f t="shared" si="8"/>
        <v>355.169</v>
      </c>
      <c r="E70" s="90"/>
      <c r="F70" s="91">
        <f t="shared" si="7"/>
        <v>0</v>
      </c>
      <c r="G70" s="89"/>
      <c r="H70" s="127"/>
      <c r="I70" s="128">
        <v>355.169</v>
      </c>
      <c r="J70" s="125"/>
      <c r="K70" s="77" t="s">
        <v>36</v>
      </c>
      <c r="L70" s="54"/>
    </row>
    <row r="71" spans="1:12" ht="18" customHeight="1">
      <c r="A71" s="8"/>
      <c r="B71" s="81"/>
      <c r="C71" s="15">
        <v>2023</v>
      </c>
      <c r="D71" s="90">
        <f t="shared" si="8"/>
        <v>1038.715</v>
      </c>
      <c r="E71" s="90"/>
      <c r="F71" s="91">
        <f t="shared" si="7"/>
        <v>0</v>
      </c>
      <c r="G71" s="89"/>
      <c r="H71" s="127"/>
      <c r="I71" s="128">
        <v>1038.715</v>
      </c>
      <c r="J71" s="125"/>
      <c r="K71" s="88" t="s">
        <v>35</v>
      </c>
      <c r="L71" s="54"/>
    </row>
    <row r="72" spans="1:12" ht="18" customHeight="1">
      <c r="A72" s="8"/>
      <c r="B72" s="81"/>
      <c r="C72" s="15"/>
      <c r="D72" s="90">
        <f t="shared" si="8"/>
        <v>355.169</v>
      </c>
      <c r="E72" s="90"/>
      <c r="F72" s="91">
        <f t="shared" si="7"/>
        <v>0</v>
      </c>
      <c r="G72" s="89"/>
      <c r="H72" s="127"/>
      <c r="I72" s="128">
        <v>355.169</v>
      </c>
      <c r="J72" s="125"/>
      <c r="K72" s="77" t="s">
        <v>36</v>
      </c>
      <c r="L72" s="54"/>
    </row>
    <row r="73" spans="1:12" ht="19.5" customHeight="1">
      <c r="A73" s="8" t="s">
        <v>43</v>
      </c>
      <c r="B73" s="129" t="s">
        <v>44</v>
      </c>
      <c r="C73" s="15">
        <v>2017</v>
      </c>
      <c r="D73" s="90">
        <f t="shared" si="8"/>
        <v>447.219</v>
      </c>
      <c r="E73" s="90"/>
      <c r="F73" s="91">
        <f t="shared" si="7"/>
        <v>0</v>
      </c>
      <c r="G73" s="130"/>
      <c r="H73" s="130"/>
      <c r="I73" s="131">
        <v>447.219</v>
      </c>
      <c r="J73" s="125"/>
      <c r="K73" s="77" t="s">
        <v>31</v>
      </c>
      <c r="L73" s="54"/>
    </row>
    <row r="74" spans="1:12" ht="19.5" customHeight="1">
      <c r="A74" s="8"/>
      <c r="B74" s="129"/>
      <c r="C74" s="132">
        <v>2018</v>
      </c>
      <c r="D74" s="90">
        <f t="shared" si="8"/>
        <v>41.78649999999999</v>
      </c>
      <c r="E74" s="133"/>
      <c r="F74" s="91">
        <f t="shared" si="7"/>
        <v>0</v>
      </c>
      <c r="G74" s="9"/>
      <c r="H74" s="134"/>
      <c r="I74" s="131">
        <f>375-52.195-281.0185</f>
        <v>41.78649999999999</v>
      </c>
      <c r="J74" s="125"/>
      <c r="K74" s="77" t="s">
        <v>35</v>
      </c>
      <c r="L74" s="54"/>
    </row>
    <row r="75" spans="1:12" ht="19.5" customHeight="1">
      <c r="A75" s="8"/>
      <c r="B75" s="129"/>
      <c r="C75" s="15">
        <v>2019</v>
      </c>
      <c r="D75" s="90">
        <f t="shared" si="8"/>
        <v>0</v>
      </c>
      <c r="E75" s="116"/>
      <c r="F75" s="91">
        <f t="shared" si="7"/>
        <v>0</v>
      </c>
      <c r="G75" s="9"/>
      <c r="H75" s="93"/>
      <c r="I75" s="131">
        <v>0</v>
      </c>
      <c r="J75" s="125"/>
      <c r="K75" s="77" t="s">
        <v>31</v>
      </c>
      <c r="L75" s="54"/>
    </row>
    <row r="76" spans="1:12" ht="19.5" customHeight="1">
      <c r="A76" s="8"/>
      <c r="B76" s="129"/>
      <c r="C76" s="23">
        <v>2020</v>
      </c>
      <c r="D76" s="90">
        <f t="shared" si="8"/>
        <v>0</v>
      </c>
      <c r="E76" s="135"/>
      <c r="F76" s="91">
        <f t="shared" si="7"/>
        <v>0</v>
      </c>
      <c r="G76" s="10"/>
      <c r="H76" s="125"/>
      <c r="I76" s="136">
        <v>0</v>
      </c>
      <c r="J76" s="125"/>
      <c r="K76" s="77" t="s">
        <v>31</v>
      </c>
      <c r="L76" s="54"/>
    </row>
    <row r="77" spans="1:12" ht="19.5" customHeight="1">
      <c r="A77" s="8"/>
      <c r="B77" s="129"/>
      <c r="C77" s="23">
        <v>2021</v>
      </c>
      <c r="D77" s="137">
        <f t="shared" si="8"/>
        <v>0</v>
      </c>
      <c r="E77" s="138"/>
      <c r="F77" s="139">
        <f t="shared" si="7"/>
        <v>0</v>
      </c>
      <c r="G77" s="10"/>
      <c r="H77" s="125"/>
      <c r="I77" s="136">
        <v>0</v>
      </c>
      <c r="J77" s="125"/>
      <c r="K77" s="77" t="s">
        <v>31</v>
      </c>
      <c r="L77" s="54"/>
    </row>
    <row r="78" spans="1:12" ht="19.5" customHeight="1">
      <c r="A78" s="8"/>
      <c r="B78" s="129"/>
      <c r="C78" s="23">
        <v>2022</v>
      </c>
      <c r="D78" s="90">
        <f t="shared" si="8"/>
        <v>0</v>
      </c>
      <c r="E78" s="121"/>
      <c r="F78" s="91">
        <f t="shared" si="7"/>
        <v>0</v>
      </c>
      <c r="G78" s="10"/>
      <c r="H78" s="125"/>
      <c r="I78" s="136">
        <v>0</v>
      </c>
      <c r="J78" s="125"/>
      <c r="K78" s="77" t="s">
        <v>31</v>
      </c>
      <c r="L78" s="54"/>
    </row>
    <row r="79" spans="1:12" ht="19.5" customHeight="1">
      <c r="A79" s="8" t="s">
        <v>45</v>
      </c>
      <c r="B79" s="140" t="s">
        <v>46</v>
      </c>
      <c r="C79" s="23">
        <v>2017</v>
      </c>
      <c r="D79" s="90">
        <f t="shared" si="8"/>
        <v>416.493</v>
      </c>
      <c r="E79" s="90"/>
      <c r="F79" s="91">
        <f t="shared" si="7"/>
        <v>0</v>
      </c>
      <c r="G79" s="141"/>
      <c r="H79" s="125"/>
      <c r="I79" s="136">
        <v>416.493</v>
      </c>
      <c r="J79" s="125"/>
      <c r="K79" s="77" t="s">
        <v>31</v>
      </c>
      <c r="L79" s="9" t="s">
        <v>47</v>
      </c>
    </row>
    <row r="80" spans="1:12" ht="22.5" customHeight="1">
      <c r="A80" s="8"/>
      <c r="B80" s="140"/>
      <c r="C80" s="15">
        <v>2018</v>
      </c>
      <c r="D80" s="133">
        <f>E80+E81+F80+F81+I80+I81+J80+J81</f>
        <v>101</v>
      </c>
      <c r="E80" s="90"/>
      <c r="F80" s="91">
        <f t="shared" si="7"/>
        <v>0</v>
      </c>
      <c r="G80" s="141"/>
      <c r="H80" s="125"/>
      <c r="I80" s="136">
        <v>51</v>
      </c>
      <c r="J80" s="125"/>
      <c r="K80" s="77" t="s">
        <v>35</v>
      </c>
      <c r="L80" s="9"/>
    </row>
    <row r="81" spans="1:12" ht="22.5" customHeight="1">
      <c r="A81" s="8"/>
      <c r="B81" s="140"/>
      <c r="C81" s="15"/>
      <c r="D81" s="133"/>
      <c r="E81" s="90"/>
      <c r="F81" s="91">
        <f t="shared" si="7"/>
        <v>0</v>
      </c>
      <c r="G81" s="142"/>
      <c r="H81" s="125"/>
      <c r="I81" s="136">
        <v>50</v>
      </c>
      <c r="J81" s="125"/>
      <c r="K81" s="77" t="s">
        <v>36</v>
      </c>
      <c r="L81" s="9"/>
    </row>
    <row r="82" spans="1:12" ht="22.5" customHeight="1">
      <c r="A82" s="8"/>
      <c r="B82" s="140"/>
      <c r="C82" s="23">
        <v>2019</v>
      </c>
      <c r="D82" s="90">
        <f aca="true" t="shared" si="9" ref="D82:D88">E82+F82+I82+J82</f>
        <v>200</v>
      </c>
      <c r="E82" s="133"/>
      <c r="F82" s="91">
        <f t="shared" si="7"/>
        <v>0</v>
      </c>
      <c r="G82" s="143"/>
      <c r="H82" s="93"/>
      <c r="I82" s="131">
        <v>200</v>
      </c>
      <c r="J82" s="93"/>
      <c r="K82" s="144" t="s">
        <v>48</v>
      </c>
      <c r="L82" s="9"/>
    </row>
    <row r="83" spans="1:12" ht="22.5" customHeight="1">
      <c r="A83" s="8"/>
      <c r="B83" s="140"/>
      <c r="C83" s="23">
        <v>2020</v>
      </c>
      <c r="D83" s="145">
        <f t="shared" si="9"/>
        <v>200</v>
      </c>
      <c r="E83" s="146"/>
      <c r="F83" s="147">
        <f t="shared" si="7"/>
        <v>0</v>
      </c>
      <c r="G83" s="148"/>
      <c r="H83" s="149"/>
      <c r="I83" s="131">
        <v>200</v>
      </c>
      <c r="J83" s="150"/>
      <c r="K83" s="144"/>
      <c r="L83" s="9"/>
    </row>
    <row r="84" spans="1:12" ht="22.5" customHeight="1">
      <c r="A84" s="8"/>
      <c r="B84" s="140"/>
      <c r="C84" s="23">
        <v>2021</v>
      </c>
      <c r="D84" s="145">
        <f t="shared" si="9"/>
        <v>200</v>
      </c>
      <c r="E84" s="146"/>
      <c r="F84" s="147">
        <f t="shared" si="7"/>
        <v>0</v>
      </c>
      <c r="G84" s="148"/>
      <c r="H84" s="149"/>
      <c r="I84" s="131">
        <v>200</v>
      </c>
      <c r="J84" s="150"/>
      <c r="K84" s="144"/>
      <c r="L84" s="9"/>
    </row>
    <row r="85" spans="1:12" ht="22.5" customHeight="1">
      <c r="A85" s="8"/>
      <c r="B85" s="140"/>
      <c r="C85" s="23">
        <v>2022</v>
      </c>
      <c r="D85" s="145">
        <f t="shared" si="9"/>
        <v>200</v>
      </c>
      <c r="E85" s="146"/>
      <c r="F85" s="147">
        <f t="shared" si="7"/>
        <v>0</v>
      </c>
      <c r="G85" s="148"/>
      <c r="H85" s="149"/>
      <c r="I85" s="131">
        <v>200</v>
      </c>
      <c r="J85" s="151"/>
      <c r="K85" s="144"/>
      <c r="L85" s="9"/>
    </row>
    <row r="86" spans="1:12" ht="22.5" customHeight="1">
      <c r="A86" s="8"/>
      <c r="B86" s="140"/>
      <c r="C86" s="126">
        <v>2023</v>
      </c>
      <c r="D86" s="145">
        <f t="shared" si="9"/>
        <v>200</v>
      </c>
      <c r="E86" s="152"/>
      <c r="F86" s="147">
        <f t="shared" si="7"/>
        <v>0</v>
      </c>
      <c r="G86" s="148"/>
      <c r="H86" s="149"/>
      <c r="I86" s="153">
        <v>200</v>
      </c>
      <c r="J86" s="154"/>
      <c r="K86" s="144"/>
      <c r="L86" s="13"/>
    </row>
    <row r="87" spans="1:12" ht="19.5" customHeight="1">
      <c r="A87" s="8"/>
      <c r="B87" s="155" t="s">
        <v>49</v>
      </c>
      <c r="C87" s="156">
        <v>2017</v>
      </c>
      <c r="D87" s="157">
        <f t="shared" si="9"/>
        <v>4979.718</v>
      </c>
      <c r="E87" s="158"/>
      <c r="F87" s="159">
        <f t="shared" si="7"/>
        <v>2078</v>
      </c>
      <c r="G87" s="157">
        <f>G29+G73+G79</f>
        <v>0</v>
      </c>
      <c r="H87" s="157">
        <f>H29+H73+H79</f>
        <v>2078</v>
      </c>
      <c r="I87" s="157">
        <f>I29+I73+I79</f>
        <v>2901.718</v>
      </c>
      <c r="J87" s="160">
        <f>J29+J73+J79</f>
        <v>0</v>
      </c>
      <c r="K87" s="161">
        <f>I41+I53+I65+100</f>
        <v>2287.63</v>
      </c>
      <c r="L87" s="162"/>
    </row>
    <row r="88" spans="1:12" ht="19.5" customHeight="1">
      <c r="A88" s="8"/>
      <c r="B88" s="155"/>
      <c r="C88" s="156">
        <v>2018</v>
      </c>
      <c r="D88" s="157">
        <f t="shared" si="9"/>
        <v>4613.378500000001</v>
      </c>
      <c r="E88" s="158"/>
      <c r="F88" s="159">
        <f t="shared" si="7"/>
        <v>2215</v>
      </c>
      <c r="G88" s="157">
        <f>G30+G74+G80+G81</f>
        <v>0</v>
      </c>
      <c r="H88" s="157">
        <f>H30+H74+H80+H81</f>
        <v>2215</v>
      </c>
      <c r="I88" s="163">
        <f>I30+I74+I80+I81</f>
        <v>2398.3785000000003</v>
      </c>
      <c r="J88" s="164">
        <f>J30+J74+J80+J81</f>
        <v>0</v>
      </c>
      <c r="K88" s="165"/>
      <c r="L88" s="109"/>
    </row>
    <row r="89" spans="1:12" ht="19.5" customHeight="1">
      <c r="A89" s="8"/>
      <c r="B89" s="155"/>
      <c r="C89" s="166">
        <v>2019</v>
      </c>
      <c r="D89" s="157">
        <f>D82+D75+D31</f>
        <v>8985.13311</v>
      </c>
      <c r="E89" s="157"/>
      <c r="F89" s="157">
        <f>F82+F75+F31</f>
        <v>2292</v>
      </c>
      <c r="G89" s="157">
        <f>G82+G75+G31</f>
        <v>0</v>
      </c>
      <c r="H89" s="167">
        <f>H82+H75+H31</f>
        <v>2292</v>
      </c>
      <c r="I89" s="168">
        <f>I82+I75+I31</f>
        <v>4085.83611</v>
      </c>
      <c r="J89" s="157">
        <f>J82+J75+J31</f>
        <v>2607.297</v>
      </c>
      <c r="K89" s="114"/>
      <c r="L89" s="169"/>
    </row>
    <row r="90" spans="1:12" ht="19.5" customHeight="1">
      <c r="A90" s="8"/>
      <c r="B90" s="155"/>
      <c r="C90" s="170">
        <v>2020</v>
      </c>
      <c r="D90" s="171">
        <f>D17+D32</f>
        <v>9845.349</v>
      </c>
      <c r="E90" s="171">
        <f>E17+E32</f>
        <v>0</v>
      </c>
      <c r="F90" s="171">
        <f>F17+F32</f>
        <v>5924.2</v>
      </c>
      <c r="G90" s="171">
        <f>G17+G32</f>
        <v>3250</v>
      </c>
      <c r="H90" s="171">
        <f>H17+H32</f>
        <v>2674.2</v>
      </c>
      <c r="I90" s="171">
        <f>I17+I32</f>
        <v>3921.1490000000003</v>
      </c>
      <c r="J90" s="171">
        <f>J17+J32</f>
        <v>0</v>
      </c>
      <c r="K90" s="172"/>
      <c r="L90" s="105"/>
    </row>
    <row r="91" spans="1:12" ht="19.5" customHeight="1">
      <c r="A91" s="8"/>
      <c r="B91" s="155"/>
      <c r="C91" s="170">
        <v>2021</v>
      </c>
      <c r="D91" s="173">
        <f>D33+D20</f>
        <v>6672.184</v>
      </c>
      <c r="E91" s="173">
        <f>E33+E20</f>
        <v>0</v>
      </c>
      <c r="F91" s="173">
        <f>F33+F20</f>
        <v>2720.9</v>
      </c>
      <c r="G91" s="173">
        <f>G33+G20</f>
        <v>0</v>
      </c>
      <c r="H91" s="173">
        <f>H33+H20</f>
        <v>2720.9</v>
      </c>
      <c r="I91" s="173">
        <f>I33+I20</f>
        <v>3951.2839999999997</v>
      </c>
      <c r="J91" s="173">
        <f>J33+J20</f>
        <v>0</v>
      </c>
      <c r="K91" s="172"/>
      <c r="L91" s="105"/>
    </row>
    <row r="92" spans="1:12" ht="19.5" customHeight="1">
      <c r="A92" s="8"/>
      <c r="B92" s="155"/>
      <c r="C92" s="174">
        <v>2022</v>
      </c>
      <c r="D92" s="175">
        <f>D34+D78+D85+D23</f>
        <v>6875.183999999999</v>
      </c>
      <c r="E92" s="175">
        <f>E34+E78+E85+E23</f>
        <v>0</v>
      </c>
      <c r="F92" s="175">
        <f>F34+F78+F85+F23</f>
        <v>2723.5</v>
      </c>
      <c r="G92" s="175">
        <f>G34+G78+G85+G23</f>
        <v>0</v>
      </c>
      <c r="H92" s="175">
        <f>H34+H78+H85+H23</f>
        <v>2723.5</v>
      </c>
      <c r="I92" s="175">
        <f>I34+I78+I85+I23</f>
        <v>4151.683999999999</v>
      </c>
      <c r="J92" s="175">
        <f>J34+J78+J85+J23</f>
        <v>0</v>
      </c>
      <c r="K92" s="172"/>
      <c r="L92" s="176"/>
    </row>
    <row r="93" spans="1:12" ht="19.5" customHeight="1">
      <c r="A93" s="8"/>
      <c r="B93" s="155"/>
      <c r="C93" s="170">
        <v>2023</v>
      </c>
      <c r="D93" s="177">
        <f>D26+D35+D86</f>
        <v>3544.6839999999997</v>
      </c>
      <c r="E93" s="177">
        <f>E26+E35+E86</f>
        <v>0</v>
      </c>
      <c r="F93" s="177">
        <f>F26+F35+F86</f>
        <v>0</v>
      </c>
      <c r="G93" s="177">
        <f>G26+G35+G86</f>
        <v>0</v>
      </c>
      <c r="H93" s="177">
        <f>H26+H35+H86</f>
        <v>0</v>
      </c>
      <c r="I93" s="177">
        <f>I26+I35+I86</f>
        <v>3544.6839999999997</v>
      </c>
      <c r="J93" s="177">
        <f>J26+J35+J86</f>
        <v>0</v>
      </c>
      <c r="K93" s="178"/>
      <c r="L93" s="162"/>
    </row>
    <row r="94" spans="1:12" ht="23.25" customHeight="1">
      <c r="A94" s="8"/>
      <c r="B94" s="179" t="s">
        <v>50</v>
      </c>
      <c r="C94" s="179"/>
      <c r="D94" s="179"/>
      <c r="E94" s="179"/>
      <c r="F94" s="179"/>
      <c r="G94" s="179"/>
      <c r="H94" s="179"/>
      <c r="I94" s="179"/>
      <c r="J94" s="179"/>
      <c r="K94" s="179"/>
      <c r="L94" s="179"/>
    </row>
    <row r="95" spans="1:12" ht="18.75" customHeight="1">
      <c r="A95" s="8"/>
      <c r="B95" s="180" t="s">
        <v>51</v>
      </c>
      <c r="C95" s="180"/>
      <c r="D95" s="180"/>
      <c r="E95" s="180"/>
      <c r="F95" s="180"/>
      <c r="G95" s="180"/>
      <c r="H95" s="180"/>
      <c r="I95" s="180"/>
      <c r="J95" s="180"/>
      <c r="K95" s="180"/>
      <c r="L95" s="180"/>
    </row>
    <row r="96" spans="1:12" ht="18.75" customHeight="1">
      <c r="A96" s="181"/>
      <c r="B96" s="182" t="s">
        <v>52</v>
      </c>
      <c r="C96" s="183"/>
      <c r="D96" s="183"/>
      <c r="E96" s="183"/>
      <c r="F96" s="183"/>
      <c r="G96" s="183"/>
      <c r="H96" s="183"/>
      <c r="I96" s="183"/>
      <c r="J96" s="183"/>
      <c r="K96" s="183"/>
      <c r="L96" s="184"/>
    </row>
    <row r="97" spans="1:12" ht="18" customHeight="1">
      <c r="A97" s="8" t="s">
        <v>53</v>
      </c>
      <c r="B97" s="15" t="s">
        <v>54</v>
      </c>
      <c r="C97" s="185">
        <v>2017</v>
      </c>
      <c r="D97" s="186">
        <f>E97+E98+E99+F97+F98+F99+I97+I98+I99+J97+J98+J99</f>
        <v>20778.991</v>
      </c>
      <c r="E97" s="187"/>
      <c r="F97" s="90">
        <f aca="true" t="shared" si="10" ref="F97:F149">G97+H97</f>
        <v>0</v>
      </c>
      <c r="G97" s="188"/>
      <c r="H97" s="121"/>
      <c r="I97" s="189">
        <v>662.636</v>
      </c>
      <c r="J97" s="90">
        <v>4584.05</v>
      </c>
      <c r="K97" s="190" t="s">
        <v>55</v>
      </c>
      <c r="L97" s="10" t="s">
        <v>56</v>
      </c>
    </row>
    <row r="98" spans="1:12" ht="18" customHeight="1">
      <c r="A98" s="8"/>
      <c r="B98" s="15"/>
      <c r="C98" s="185"/>
      <c r="D98" s="186"/>
      <c r="E98" s="138"/>
      <c r="F98" s="138">
        <f t="shared" si="10"/>
        <v>0</v>
      </c>
      <c r="G98" s="191"/>
      <c r="H98" s="138"/>
      <c r="I98" s="192">
        <v>1051.935</v>
      </c>
      <c r="J98" s="138">
        <v>9066.95</v>
      </c>
      <c r="K98" s="193" t="s">
        <v>57</v>
      </c>
      <c r="L98" s="10"/>
    </row>
    <row r="99" spans="1:12" ht="18" customHeight="1">
      <c r="A99" s="8"/>
      <c r="B99" s="15"/>
      <c r="C99" s="185"/>
      <c r="D99" s="186"/>
      <c r="E99" s="194"/>
      <c r="F99" s="116">
        <f t="shared" si="10"/>
        <v>0</v>
      </c>
      <c r="G99" s="188"/>
      <c r="H99" s="116"/>
      <c r="I99" s="195">
        <v>623.5</v>
      </c>
      <c r="J99" s="194">
        <v>4789.92</v>
      </c>
      <c r="K99" s="196" t="s">
        <v>58</v>
      </c>
      <c r="L99" s="10"/>
    </row>
    <row r="100" spans="1:12" ht="18" customHeight="1">
      <c r="A100" s="8"/>
      <c r="B100" s="15"/>
      <c r="C100" s="197">
        <v>2018</v>
      </c>
      <c r="D100" s="198">
        <f>E100+E101+E102+F100+F101+F102+I100+I101+I102+J100+J101+J102</f>
        <v>22710.704</v>
      </c>
      <c r="E100" s="187"/>
      <c r="F100" s="90">
        <f t="shared" si="10"/>
        <v>0</v>
      </c>
      <c r="G100" s="199"/>
      <c r="H100" s="200"/>
      <c r="I100" s="201">
        <v>673</v>
      </c>
      <c r="J100" s="187">
        <v>5063.113</v>
      </c>
      <c r="K100" s="190" t="s">
        <v>55</v>
      </c>
      <c r="L100" s="10"/>
    </row>
    <row r="101" spans="1:12" ht="18" customHeight="1">
      <c r="A101" s="8"/>
      <c r="B101" s="15"/>
      <c r="C101" s="197"/>
      <c r="D101" s="198"/>
      <c r="E101" s="138"/>
      <c r="F101" s="138">
        <f t="shared" si="10"/>
        <v>0</v>
      </c>
      <c r="G101" s="191"/>
      <c r="H101" s="191"/>
      <c r="I101" s="192">
        <v>1043</v>
      </c>
      <c r="J101" s="138">
        <v>9931.528</v>
      </c>
      <c r="K101" s="193" t="s">
        <v>57</v>
      </c>
      <c r="L101" s="10"/>
    </row>
    <row r="102" spans="1:12" ht="18" customHeight="1">
      <c r="A102" s="8"/>
      <c r="B102" s="15"/>
      <c r="C102" s="197"/>
      <c r="D102" s="198"/>
      <c r="E102" s="187"/>
      <c r="F102" s="116">
        <f t="shared" si="10"/>
        <v>0</v>
      </c>
      <c r="G102" s="188"/>
      <c r="H102" s="53"/>
      <c r="I102" s="202">
        <f>587-16.475</f>
        <v>570.525</v>
      </c>
      <c r="J102" s="194">
        <v>5429.538</v>
      </c>
      <c r="K102" s="196" t="s">
        <v>58</v>
      </c>
      <c r="L102" s="10"/>
    </row>
    <row r="103" spans="1:12" ht="18" customHeight="1">
      <c r="A103" s="8"/>
      <c r="B103" s="15"/>
      <c r="C103" s="197">
        <v>2019</v>
      </c>
      <c r="D103" s="198">
        <f>E103+E104+E105+F103+F104+F105+I103+I104+I105+J103+J104+J105</f>
        <v>23935.088</v>
      </c>
      <c r="E103" s="203"/>
      <c r="F103" s="133">
        <f t="shared" si="10"/>
        <v>0</v>
      </c>
      <c r="G103" s="199"/>
      <c r="H103" s="200"/>
      <c r="I103" s="201">
        <v>804.96</v>
      </c>
      <c r="J103" s="187">
        <v>4896.64</v>
      </c>
      <c r="K103" s="190" t="s">
        <v>55</v>
      </c>
      <c r="L103" s="10"/>
    </row>
    <row r="104" spans="1:12" ht="18" customHeight="1">
      <c r="A104" s="8"/>
      <c r="B104" s="15"/>
      <c r="C104" s="197"/>
      <c r="D104" s="198"/>
      <c r="E104" s="187"/>
      <c r="F104" s="133">
        <f t="shared" si="10"/>
        <v>0</v>
      </c>
      <c r="G104" s="17"/>
      <c r="H104" s="15"/>
      <c r="I104" s="204">
        <f>1542.84+6.49-40</f>
        <v>1509.33</v>
      </c>
      <c r="J104" s="137">
        <v>9726.675</v>
      </c>
      <c r="K104" s="205" t="s">
        <v>57</v>
      </c>
      <c r="L104" s="10"/>
    </row>
    <row r="105" spans="1:12" ht="18" customHeight="1">
      <c r="A105" s="8"/>
      <c r="B105" s="15"/>
      <c r="C105" s="197"/>
      <c r="D105" s="198"/>
      <c r="E105" s="203"/>
      <c r="F105" s="133">
        <f t="shared" si="10"/>
        <v>0</v>
      </c>
      <c r="G105" s="199"/>
      <c r="H105" s="200"/>
      <c r="I105" s="201">
        <v>995.02</v>
      </c>
      <c r="J105" s="206">
        <v>6002.463</v>
      </c>
      <c r="K105" s="196" t="s">
        <v>58</v>
      </c>
      <c r="L105" s="10"/>
    </row>
    <row r="106" spans="1:12" ht="18" customHeight="1">
      <c r="A106" s="8"/>
      <c r="B106" s="15"/>
      <c r="C106" s="207">
        <v>2020</v>
      </c>
      <c r="D106" s="208">
        <f>E106+E107+E108+F106+F107+F108+I106+I107+I108+J106+J107+J108</f>
        <v>23275.088</v>
      </c>
      <c r="E106" s="137"/>
      <c r="F106" s="90">
        <f t="shared" si="10"/>
        <v>0</v>
      </c>
      <c r="G106" s="199"/>
      <c r="H106" s="200"/>
      <c r="I106" s="201">
        <f>804.96-200</f>
        <v>604.96</v>
      </c>
      <c r="J106" s="187">
        <v>4896.64</v>
      </c>
      <c r="K106" s="190" t="s">
        <v>55</v>
      </c>
      <c r="L106" s="10"/>
    </row>
    <row r="107" spans="1:12" ht="18" customHeight="1">
      <c r="A107" s="8"/>
      <c r="B107" s="15"/>
      <c r="C107" s="207"/>
      <c r="D107" s="208"/>
      <c r="E107" s="138"/>
      <c r="F107" s="138">
        <f t="shared" si="10"/>
        <v>0</v>
      </c>
      <c r="G107" s="191"/>
      <c r="H107" s="191"/>
      <c r="I107" s="192">
        <f>1542.84+6.49-300</f>
        <v>1249.33</v>
      </c>
      <c r="J107" s="138">
        <v>9726.675</v>
      </c>
      <c r="K107" s="193" t="s">
        <v>57</v>
      </c>
      <c r="L107" s="10"/>
    </row>
    <row r="108" spans="1:12" ht="18" customHeight="1">
      <c r="A108" s="8"/>
      <c r="B108" s="15"/>
      <c r="C108" s="207"/>
      <c r="D108" s="208"/>
      <c r="E108" s="187"/>
      <c r="F108" s="121">
        <f t="shared" si="10"/>
        <v>0</v>
      </c>
      <c r="G108" s="188"/>
      <c r="H108" s="53"/>
      <c r="I108" s="202">
        <f>995.02-200</f>
        <v>795.02</v>
      </c>
      <c r="J108" s="187">
        <v>6002.463</v>
      </c>
      <c r="K108" s="209" t="s">
        <v>58</v>
      </c>
      <c r="L108" s="10"/>
    </row>
    <row r="109" spans="1:12" ht="18" customHeight="1">
      <c r="A109" s="8"/>
      <c r="B109" s="15"/>
      <c r="C109" s="197">
        <v>2021</v>
      </c>
      <c r="D109" s="210">
        <f>E109+E110+E111+F109+F110+F111+I109+I110+I111+J109+J110+J111</f>
        <v>24091.108</v>
      </c>
      <c r="E109" s="103"/>
      <c r="F109" s="103">
        <f t="shared" si="10"/>
        <v>0</v>
      </c>
      <c r="G109" s="211"/>
      <c r="H109" s="211"/>
      <c r="I109" s="212">
        <f>1150-54-53</f>
        <v>1043</v>
      </c>
      <c r="J109" s="103">
        <v>4896.64</v>
      </c>
      <c r="K109" s="213" t="s">
        <v>55</v>
      </c>
      <c r="L109" s="10"/>
    </row>
    <row r="110" spans="1:12" ht="18" customHeight="1">
      <c r="A110" s="8"/>
      <c r="B110" s="15"/>
      <c r="C110" s="197"/>
      <c r="D110" s="210"/>
      <c r="E110" s="138"/>
      <c r="F110" s="138">
        <f t="shared" si="10"/>
        <v>0</v>
      </c>
      <c r="G110" s="191"/>
      <c r="H110" s="191"/>
      <c r="I110" s="192">
        <f>1711.33-54-108</f>
        <v>1549.33</v>
      </c>
      <c r="J110" s="138">
        <v>9726.675</v>
      </c>
      <c r="K110" s="214" t="s">
        <v>57</v>
      </c>
      <c r="L110" s="10"/>
    </row>
    <row r="111" spans="1:12" ht="18" customHeight="1">
      <c r="A111" s="8"/>
      <c r="B111" s="15"/>
      <c r="C111" s="197"/>
      <c r="D111" s="210"/>
      <c r="E111" s="107"/>
      <c r="F111" s="107">
        <f t="shared" si="10"/>
        <v>0</v>
      </c>
      <c r="G111" s="62"/>
      <c r="H111" s="62"/>
      <c r="I111" s="215">
        <f>986-54-59</f>
        <v>873</v>
      </c>
      <c r="J111" s="107">
        <v>6002.463</v>
      </c>
      <c r="K111" s="216" t="s">
        <v>58</v>
      </c>
      <c r="L111" s="10"/>
    </row>
    <row r="112" spans="1:12" ht="18" customHeight="1">
      <c r="A112" s="8"/>
      <c r="B112" s="15"/>
      <c r="C112" s="217">
        <v>2022</v>
      </c>
      <c r="D112" s="218">
        <f>E112+E113+E114+F112+F113+F114+I112+I113+I114+J112+J113+J114</f>
        <v>24091.108</v>
      </c>
      <c r="E112" s="187"/>
      <c r="F112" s="121">
        <f t="shared" si="10"/>
        <v>0</v>
      </c>
      <c r="G112" s="188"/>
      <c r="H112" s="53"/>
      <c r="I112" s="212">
        <f>1150-54-53</f>
        <v>1043</v>
      </c>
      <c r="J112" s="187">
        <v>4896.64</v>
      </c>
      <c r="K112" s="219" t="s">
        <v>55</v>
      </c>
      <c r="L112" s="10"/>
    </row>
    <row r="113" spans="1:12" ht="18" customHeight="1">
      <c r="A113" s="8"/>
      <c r="B113" s="15"/>
      <c r="C113" s="217"/>
      <c r="D113" s="218"/>
      <c r="E113" s="138"/>
      <c r="F113" s="138">
        <f t="shared" si="10"/>
        <v>0</v>
      </c>
      <c r="G113" s="191"/>
      <c r="H113" s="191"/>
      <c r="I113" s="192">
        <f>1711.33-54-108</f>
        <v>1549.33</v>
      </c>
      <c r="J113" s="138">
        <v>9726.675</v>
      </c>
      <c r="K113" s="193" t="s">
        <v>57</v>
      </c>
      <c r="L113" s="10"/>
    </row>
    <row r="114" spans="1:12" ht="18" customHeight="1">
      <c r="A114" s="8"/>
      <c r="B114" s="15"/>
      <c r="C114" s="217"/>
      <c r="D114" s="218"/>
      <c r="E114" s="187"/>
      <c r="F114" s="220">
        <f t="shared" si="10"/>
        <v>0</v>
      </c>
      <c r="G114" s="188"/>
      <c r="H114" s="53"/>
      <c r="I114" s="215">
        <f>986-54-59</f>
        <v>873</v>
      </c>
      <c r="J114" s="187">
        <v>6002.463</v>
      </c>
      <c r="K114" s="221" t="s">
        <v>58</v>
      </c>
      <c r="L114" s="10"/>
    </row>
    <row r="115" spans="1:12" ht="18" customHeight="1">
      <c r="A115" s="8"/>
      <c r="B115" s="15"/>
      <c r="C115" s="222">
        <v>2023</v>
      </c>
      <c r="D115" s="198">
        <f>E115+E116+E117+F115+F116+F117+I115+I116+I117+J115+J116+J117</f>
        <v>3465.33</v>
      </c>
      <c r="E115" s="223"/>
      <c r="F115" s="121">
        <f t="shared" si="10"/>
        <v>0</v>
      </c>
      <c r="G115" s="211"/>
      <c r="H115" s="211"/>
      <c r="I115" s="212">
        <f>1150-54-53</f>
        <v>1043</v>
      </c>
      <c r="J115" s="103">
        <v>0</v>
      </c>
      <c r="K115" s="219" t="s">
        <v>55</v>
      </c>
      <c r="L115" s="49"/>
    </row>
    <row r="116" spans="1:12" ht="18" customHeight="1">
      <c r="A116" s="8"/>
      <c r="B116" s="15"/>
      <c r="C116" s="222"/>
      <c r="D116" s="198"/>
      <c r="E116" s="224"/>
      <c r="F116" s="138">
        <f t="shared" si="10"/>
        <v>0</v>
      </c>
      <c r="G116" s="225"/>
      <c r="H116" s="191"/>
      <c r="I116" s="192">
        <f>1711.33-54-108</f>
        <v>1549.33</v>
      </c>
      <c r="J116" s="138">
        <v>0</v>
      </c>
      <c r="K116" s="205" t="s">
        <v>57</v>
      </c>
      <c r="L116" s="49"/>
    </row>
    <row r="117" spans="1:12" ht="18" customHeight="1">
      <c r="A117" s="8"/>
      <c r="B117" s="15"/>
      <c r="C117" s="222"/>
      <c r="D117" s="198"/>
      <c r="E117" s="226"/>
      <c r="F117" s="116">
        <f t="shared" si="10"/>
        <v>0</v>
      </c>
      <c r="G117" s="62"/>
      <c r="H117" s="62"/>
      <c r="I117" s="215">
        <f>986-54-59</f>
        <v>873</v>
      </c>
      <c r="J117" s="107">
        <v>0</v>
      </c>
      <c r="K117" s="221" t="s">
        <v>58</v>
      </c>
      <c r="L117" s="49"/>
    </row>
    <row r="118" spans="1:12" ht="18" customHeight="1">
      <c r="A118" s="8" t="s">
        <v>59</v>
      </c>
      <c r="B118" s="15" t="s">
        <v>46</v>
      </c>
      <c r="C118" s="185">
        <v>2017</v>
      </c>
      <c r="D118" s="195">
        <f>E118+E119+E120+F118+F119+F120+I118+I119+I120+J118+J119+J120</f>
        <v>157.393</v>
      </c>
      <c r="E118" s="187"/>
      <c r="F118" s="116">
        <f t="shared" si="10"/>
        <v>0</v>
      </c>
      <c r="G118" s="188"/>
      <c r="H118" s="218"/>
      <c r="I118" s="218">
        <v>57.782</v>
      </c>
      <c r="J118" s="187">
        <v>0</v>
      </c>
      <c r="K118" s="227" t="s">
        <v>55</v>
      </c>
      <c r="L118" s="9" t="s">
        <v>60</v>
      </c>
    </row>
    <row r="119" spans="1:12" ht="18" customHeight="1">
      <c r="A119" s="8"/>
      <c r="B119" s="15"/>
      <c r="C119" s="185"/>
      <c r="D119" s="195"/>
      <c r="E119" s="203"/>
      <c r="F119" s="133">
        <f t="shared" si="10"/>
        <v>0</v>
      </c>
      <c r="G119" s="199"/>
      <c r="H119" s="208"/>
      <c r="I119" s="208">
        <v>45.641</v>
      </c>
      <c r="J119" s="137">
        <v>0</v>
      </c>
      <c r="K119" s="228" t="s">
        <v>57</v>
      </c>
      <c r="L119" s="9"/>
    </row>
    <row r="120" spans="1:12" ht="18" customHeight="1">
      <c r="A120" s="8"/>
      <c r="B120" s="15"/>
      <c r="C120" s="185"/>
      <c r="D120" s="195"/>
      <c r="E120" s="187"/>
      <c r="F120" s="133">
        <f t="shared" si="10"/>
        <v>0</v>
      </c>
      <c r="G120" s="199"/>
      <c r="H120" s="208"/>
      <c r="I120" s="208">
        <v>53.97</v>
      </c>
      <c r="J120" s="137">
        <v>0</v>
      </c>
      <c r="K120" s="229" t="s">
        <v>58</v>
      </c>
      <c r="L120" s="9"/>
    </row>
    <row r="121" spans="1:12" ht="18" customHeight="1">
      <c r="A121" s="8"/>
      <c r="B121" s="15"/>
      <c r="C121" s="197">
        <v>2018</v>
      </c>
      <c r="D121" s="230">
        <f>E121+E122+E123+F121+F122+F123+I121+I122+I123+J121+J122+J123</f>
        <v>162</v>
      </c>
      <c r="E121" s="203"/>
      <c r="F121" s="133">
        <f t="shared" si="10"/>
        <v>0</v>
      </c>
      <c r="G121" s="199"/>
      <c r="H121" s="208"/>
      <c r="I121" s="208">
        <v>54</v>
      </c>
      <c r="J121" s="137">
        <v>0</v>
      </c>
      <c r="K121" s="231" t="s">
        <v>55</v>
      </c>
      <c r="L121" s="9"/>
    </row>
    <row r="122" spans="1:12" ht="18" customHeight="1">
      <c r="A122" s="8"/>
      <c r="B122" s="15"/>
      <c r="C122" s="197"/>
      <c r="D122" s="230"/>
      <c r="E122" s="203"/>
      <c r="F122" s="133">
        <f t="shared" si="10"/>
        <v>0</v>
      </c>
      <c r="G122" s="199"/>
      <c r="H122" s="208"/>
      <c r="I122" s="208">
        <v>54</v>
      </c>
      <c r="J122" s="137">
        <v>0</v>
      </c>
      <c r="K122" s="228" t="s">
        <v>57</v>
      </c>
      <c r="L122" s="9"/>
    </row>
    <row r="123" spans="1:12" ht="18" customHeight="1">
      <c r="A123" s="8"/>
      <c r="B123" s="15"/>
      <c r="C123" s="197"/>
      <c r="D123" s="230"/>
      <c r="E123" s="187"/>
      <c r="F123" s="133">
        <f t="shared" si="10"/>
        <v>0</v>
      </c>
      <c r="G123" s="199"/>
      <c r="H123" s="208"/>
      <c r="I123" s="208">
        <v>54</v>
      </c>
      <c r="J123" s="137">
        <v>0</v>
      </c>
      <c r="K123" s="229" t="s">
        <v>58</v>
      </c>
      <c r="L123" s="9"/>
    </row>
    <row r="124" spans="1:12" ht="18" customHeight="1">
      <c r="A124" s="8"/>
      <c r="B124" s="15"/>
      <c r="C124" s="197">
        <v>2019</v>
      </c>
      <c r="D124" s="232">
        <f>E124+E125+E126+F124+F125+F126+I124+I125+I126+J124+J125+J126</f>
        <v>162</v>
      </c>
      <c r="E124" s="203"/>
      <c r="F124" s="133">
        <f t="shared" si="10"/>
        <v>0</v>
      </c>
      <c r="G124" s="199"/>
      <c r="H124" s="208"/>
      <c r="I124" s="208">
        <v>54</v>
      </c>
      <c r="J124" s="137">
        <v>0</v>
      </c>
      <c r="K124" s="231" t="s">
        <v>55</v>
      </c>
      <c r="L124" s="9"/>
    </row>
    <row r="125" spans="1:12" ht="18" customHeight="1">
      <c r="A125" s="8"/>
      <c r="B125" s="15"/>
      <c r="C125" s="197"/>
      <c r="D125" s="232"/>
      <c r="E125" s="187"/>
      <c r="F125" s="133">
        <f t="shared" si="10"/>
        <v>0</v>
      </c>
      <c r="G125" s="15"/>
      <c r="H125" s="233"/>
      <c r="I125" s="208">
        <v>54</v>
      </c>
      <c r="J125" s="137">
        <v>0</v>
      </c>
      <c r="K125" s="228" t="s">
        <v>57</v>
      </c>
      <c r="L125" s="9"/>
    </row>
    <row r="126" spans="1:12" ht="18" customHeight="1">
      <c r="A126" s="8"/>
      <c r="B126" s="15"/>
      <c r="C126" s="197"/>
      <c r="D126" s="232"/>
      <c r="E126" s="203"/>
      <c r="F126" s="133">
        <f t="shared" si="10"/>
        <v>0</v>
      </c>
      <c r="G126" s="188"/>
      <c r="H126" s="208"/>
      <c r="I126" s="208">
        <v>54</v>
      </c>
      <c r="J126" s="137">
        <v>0</v>
      </c>
      <c r="K126" s="229" t="s">
        <v>58</v>
      </c>
      <c r="L126" s="9"/>
    </row>
    <row r="127" spans="1:12" ht="18" customHeight="1">
      <c r="A127" s="8"/>
      <c r="B127" s="15"/>
      <c r="C127" s="234">
        <v>2020</v>
      </c>
      <c r="D127" s="232">
        <f>E127+E128+E129+F127+F128+F129+I127+I128+I129+J127+J128+J129</f>
        <v>162</v>
      </c>
      <c r="E127" s="235"/>
      <c r="F127" s="133">
        <f t="shared" si="10"/>
        <v>0</v>
      </c>
      <c r="G127" s="199"/>
      <c r="H127" s="208"/>
      <c r="I127" s="208">
        <v>54</v>
      </c>
      <c r="J127" s="137">
        <v>0</v>
      </c>
      <c r="K127" s="231" t="s">
        <v>55</v>
      </c>
      <c r="L127" s="9"/>
    </row>
    <row r="128" spans="1:12" ht="18" customHeight="1">
      <c r="A128" s="8"/>
      <c r="B128" s="15"/>
      <c r="C128" s="234"/>
      <c r="D128" s="232"/>
      <c r="E128" s="236"/>
      <c r="F128" s="133">
        <f t="shared" si="10"/>
        <v>0</v>
      </c>
      <c r="G128" s="199"/>
      <c r="H128" s="208"/>
      <c r="I128" s="208">
        <v>54</v>
      </c>
      <c r="J128" s="137">
        <v>0</v>
      </c>
      <c r="K128" s="228" t="s">
        <v>57</v>
      </c>
      <c r="L128" s="9"/>
    </row>
    <row r="129" spans="1:12" ht="18" customHeight="1">
      <c r="A129" s="8"/>
      <c r="B129" s="15"/>
      <c r="C129" s="234"/>
      <c r="D129" s="232"/>
      <c r="E129" s="107"/>
      <c r="F129" s="237">
        <f t="shared" si="10"/>
        <v>0</v>
      </c>
      <c r="G129" s="199"/>
      <c r="H129" s="208"/>
      <c r="I129" s="208">
        <v>54</v>
      </c>
      <c r="J129" s="137">
        <v>0</v>
      </c>
      <c r="K129" s="238" t="s">
        <v>58</v>
      </c>
      <c r="L129" s="9"/>
    </row>
    <row r="130" spans="1:12" ht="18" customHeight="1">
      <c r="A130" s="8"/>
      <c r="B130" s="15"/>
      <c r="C130" s="234">
        <v>2021</v>
      </c>
      <c r="D130" s="232">
        <f>E130+E131+E132+F130+F131+F132+I130+I131+I132+J130+J131+J132</f>
        <v>162</v>
      </c>
      <c r="E130" s="235"/>
      <c r="F130" s="133">
        <f t="shared" si="10"/>
        <v>0</v>
      </c>
      <c r="G130" s="199"/>
      <c r="H130" s="208"/>
      <c r="I130" s="208">
        <v>54</v>
      </c>
      <c r="J130" s="137">
        <v>0</v>
      </c>
      <c r="K130" s="231" t="s">
        <v>55</v>
      </c>
      <c r="L130" s="9"/>
    </row>
    <row r="131" spans="1:12" ht="18" customHeight="1">
      <c r="A131" s="8"/>
      <c r="B131" s="15"/>
      <c r="C131" s="234"/>
      <c r="D131" s="232"/>
      <c r="E131" s="236"/>
      <c r="F131" s="133">
        <f t="shared" si="10"/>
        <v>0</v>
      </c>
      <c r="G131" s="199"/>
      <c r="H131" s="208"/>
      <c r="I131" s="208">
        <v>54</v>
      </c>
      <c r="J131" s="137">
        <v>0</v>
      </c>
      <c r="K131" s="228" t="s">
        <v>57</v>
      </c>
      <c r="L131" s="9"/>
    </row>
    <row r="132" spans="1:12" ht="18" customHeight="1">
      <c r="A132" s="8"/>
      <c r="B132" s="15"/>
      <c r="C132" s="234"/>
      <c r="D132" s="232"/>
      <c r="E132" s="107"/>
      <c r="F132" s="237">
        <f t="shared" si="10"/>
        <v>0</v>
      </c>
      <c r="G132" s="199"/>
      <c r="H132" s="208"/>
      <c r="I132" s="208">
        <v>54</v>
      </c>
      <c r="J132" s="137">
        <v>0</v>
      </c>
      <c r="K132" s="238" t="s">
        <v>58</v>
      </c>
      <c r="L132" s="9"/>
    </row>
    <row r="133" spans="1:12" ht="18" customHeight="1">
      <c r="A133" s="8"/>
      <c r="B133" s="15"/>
      <c r="C133" s="234">
        <v>2022</v>
      </c>
      <c r="D133" s="232">
        <f>E133+E134+E135+F133+F134+F135+I133+I134+I135+J133+J134+J135</f>
        <v>162</v>
      </c>
      <c r="E133" s="235"/>
      <c r="F133" s="133">
        <f t="shared" si="10"/>
        <v>0</v>
      </c>
      <c r="G133" s="199"/>
      <c r="H133" s="208"/>
      <c r="I133" s="208">
        <v>54</v>
      </c>
      <c r="J133" s="137">
        <v>0</v>
      </c>
      <c r="K133" s="231" t="s">
        <v>55</v>
      </c>
      <c r="L133" s="9"/>
    </row>
    <row r="134" spans="1:12" ht="18" customHeight="1">
      <c r="A134" s="8"/>
      <c r="B134" s="15"/>
      <c r="C134" s="234"/>
      <c r="D134" s="232"/>
      <c r="E134" s="235"/>
      <c r="F134" s="133">
        <f t="shared" si="10"/>
        <v>0</v>
      </c>
      <c r="G134" s="199"/>
      <c r="H134" s="208"/>
      <c r="I134" s="208">
        <v>54</v>
      </c>
      <c r="J134" s="137">
        <v>0</v>
      </c>
      <c r="K134" s="228" t="s">
        <v>57</v>
      </c>
      <c r="L134" s="9"/>
    </row>
    <row r="135" spans="1:12" ht="18" customHeight="1">
      <c r="A135" s="8"/>
      <c r="B135" s="15"/>
      <c r="C135" s="234"/>
      <c r="D135" s="232"/>
      <c r="E135" s="236"/>
      <c r="F135" s="90">
        <f t="shared" si="10"/>
        <v>0</v>
      </c>
      <c r="G135" s="199"/>
      <c r="H135" s="208"/>
      <c r="I135" s="208">
        <v>54</v>
      </c>
      <c r="J135" s="137">
        <v>0</v>
      </c>
      <c r="K135" s="238" t="s">
        <v>58</v>
      </c>
      <c r="L135" s="9"/>
    </row>
    <row r="136" spans="1:12" ht="18" customHeight="1">
      <c r="A136" s="8"/>
      <c r="B136" s="15"/>
      <c r="C136" s="222">
        <v>2023</v>
      </c>
      <c r="D136" s="230">
        <f>E136+E137+E138+F136+F137+F138+I136+I137+I138+J136+J137+J138</f>
        <v>162</v>
      </c>
      <c r="E136" s="103"/>
      <c r="F136" s="90">
        <f t="shared" si="10"/>
        <v>0</v>
      </c>
      <c r="G136" s="211"/>
      <c r="H136" s="239"/>
      <c r="I136" s="208">
        <v>54</v>
      </c>
      <c r="J136" s="137">
        <v>0</v>
      </c>
      <c r="K136" s="190" t="s">
        <v>55</v>
      </c>
      <c r="L136" s="9"/>
    </row>
    <row r="137" spans="1:12" ht="18" customHeight="1">
      <c r="A137" s="8"/>
      <c r="B137" s="15"/>
      <c r="C137" s="222"/>
      <c r="D137" s="230"/>
      <c r="E137" s="138"/>
      <c r="F137" s="90">
        <f t="shared" si="10"/>
        <v>0</v>
      </c>
      <c r="G137" s="191"/>
      <c r="H137" s="240"/>
      <c r="I137" s="208">
        <v>54</v>
      </c>
      <c r="J137" s="137">
        <v>0</v>
      </c>
      <c r="K137" s="205" t="s">
        <v>57</v>
      </c>
      <c r="L137" s="9"/>
    </row>
    <row r="138" spans="1:12" ht="18" customHeight="1">
      <c r="A138" s="8"/>
      <c r="B138" s="15"/>
      <c r="C138" s="222"/>
      <c r="D138" s="230"/>
      <c r="E138" s="107"/>
      <c r="F138" s="133">
        <f t="shared" si="10"/>
        <v>0</v>
      </c>
      <c r="G138" s="62"/>
      <c r="H138" s="241"/>
      <c r="I138" s="198">
        <v>54</v>
      </c>
      <c r="J138" s="133">
        <v>0</v>
      </c>
      <c r="K138" s="196" t="s">
        <v>58</v>
      </c>
      <c r="L138" s="9"/>
    </row>
    <row r="139" spans="1:12" ht="19.5" customHeight="1">
      <c r="A139" s="8" t="s">
        <v>61</v>
      </c>
      <c r="B139" s="16" t="s">
        <v>62</v>
      </c>
      <c r="C139" s="242">
        <v>2017</v>
      </c>
      <c r="D139" s="243">
        <f aca="true" t="shared" si="11" ref="D139:D145">E139+F139+I139+J139</f>
        <v>180.31</v>
      </c>
      <c r="E139" s="244"/>
      <c r="F139" s="116">
        <f t="shared" si="10"/>
        <v>0</v>
      </c>
      <c r="G139" s="245"/>
      <c r="H139" s="194"/>
      <c r="I139" s="194">
        <v>180.31</v>
      </c>
      <c r="J139" s="116">
        <v>0</v>
      </c>
      <c r="K139" s="17" t="s">
        <v>63</v>
      </c>
      <c r="L139" s="14" t="s">
        <v>64</v>
      </c>
    </row>
    <row r="140" spans="1:12" ht="19.5" customHeight="1">
      <c r="A140" s="8"/>
      <c r="B140" s="16"/>
      <c r="C140" s="222">
        <v>2018</v>
      </c>
      <c r="D140" s="246">
        <f t="shared" si="11"/>
        <v>220</v>
      </c>
      <c r="E140" s="247"/>
      <c r="F140" s="133">
        <f t="shared" si="10"/>
        <v>0</v>
      </c>
      <c r="G140" s="248"/>
      <c r="H140" s="203"/>
      <c r="I140" s="203">
        <v>220</v>
      </c>
      <c r="J140" s="133">
        <v>0</v>
      </c>
      <c r="K140" s="17"/>
      <c r="L140" s="14"/>
    </row>
    <row r="141" spans="1:12" ht="19.5" customHeight="1">
      <c r="A141" s="8"/>
      <c r="B141" s="16"/>
      <c r="C141" s="222">
        <v>2019</v>
      </c>
      <c r="D141" s="246">
        <f t="shared" si="11"/>
        <v>220</v>
      </c>
      <c r="E141" s="247"/>
      <c r="F141" s="90">
        <f t="shared" si="10"/>
        <v>0</v>
      </c>
      <c r="G141" s="248"/>
      <c r="H141" s="203"/>
      <c r="I141" s="203">
        <v>220</v>
      </c>
      <c r="J141" s="133">
        <v>0</v>
      </c>
      <c r="K141" s="17"/>
      <c r="L141" s="14"/>
    </row>
    <row r="142" spans="1:12" ht="19.5" customHeight="1">
      <c r="A142" s="8"/>
      <c r="B142" s="16"/>
      <c r="C142" s="249">
        <v>2020</v>
      </c>
      <c r="D142" s="90">
        <f t="shared" si="11"/>
        <v>220</v>
      </c>
      <c r="E142" s="247"/>
      <c r="F142" s="133">
        <f t="shared" si="10"/>
        <v>0</v>
      </c>
      <c r="G142" s="250"/>
      <c r="H142" s="133"/>
      <c r="I142" s="133">
        <v>220</v>
      </c>
      <c r="J142" s="116">
        <v>0</v>
      </c>
      <c r="K142" s="17"/>
      <c r="L142" s="14"/>
    </row>
    <row r="143" spans="1:12" ht="19.5" customHeight="1">
      <c r="A143" s="8"/>
      <c r="B143" s="16"/>
      <c r="C143" s="249">
        <v>2021</v>
      </c>
      <c r="D143" s="138">
        <f t="shared" si="11"/>
        <v>220</v>
      </c>
      <c r="E143" s="251"/>
      <c r="F143" s="133">
        <f t="shared" si="10"/>
        <v>0</v>
      </c>
      <c r="G143" s="252"/>
      <c r="H143" s="133"/>
      <c r="I143" s="133">
        <v>220</v>
      </c>
      <c r="J143" s="116">
        <v>0</v>
      </c>
      <c r="K143" s="17"/>
      <c r="L143" s="14"/>
    </row>
    <row r="144" spans="1:12" ht="19.5" customHeight="1">
      <c r="A144" s="8"/>
      <c r="B144" s="16"/>
      <c r="C144" s="253">
        <v>2022</v>
      </c>
      <c r="D144" s="138">
        <f t="shared" si="11"/>
        <v>220</v>
      </c>
      <c r="E144" s="254"/>
      <c r="F144" s="187">
        <f t="shared" si="10"/>
        <v>0</v>
      </c>
      <c r="G144" s="255"/>
      <c r="H144" s="90"/>
      <c r="I144" s="90">
        <v>220</v>
      </c>
      <c r="J144" s="133">
        <v>0</v>
      </c>
      <c r="K144" s="17"/>
      <c r="L144" s="14"/>
    </row>
    <row r="145" spans="1:12" ht="19.5" customHeight="1">
      <c r="A145" s="8"/>
      <c r="B145" s="16"/>
      <c r="C145" s="256">
        <v>2023</v>
      </c>
      <c r="D145" s="257">
        <f t="shared" si="11"/>
        <v>220</v>
      </c>
      <c r="E145" s="258"/>
      <c r="F145" s="107">
        <f t="shared" si="10"/>
        <v>0</v>
      </c>
      <c r="G145" s="259"/>
      <c r="H145" s="260"/>
      <c r="I145" s="260">
        <v>220</v>
      </c>
      <c r="J145" s="133">
        <v>0</v>
      </c>
      <c r="K145" s="17"/>
      <c r="L145" s="59"/>
    </row>
    <row r="146" spans="1:13" s="271" customFormat="1" ht="19.5" customHeight="1">
      <c r="A146" s="261"/>
      <c r="B146" s="262" t="s">
        <v>65</v>
      </c>
      <c r="C146" s="263">
        <v>2017</v>
      </c>
      <c r="D146" s="264">
        <f>D97+D98+D99+D118+D119+D120+D139</f>
        <v>21116.694000000003</v>
      </c>
      <c r="E146" s="265">
        <f>E97+E98+E99+E118+E119+E120+E139</f>
        <v>0</v>
      </c>
      <c r="F146" s="266">
        <f t="shared" si="10"/>
        <v>0</v>
      </c>
      <c r="G146" s="267">
        <f>G97+G98+G99+G118+G119+G120+G139</f>
        <v>0</v>
      </c>
      <c r="H146" s="268">
        <f>H97+H98+H99+H118+H119+H120+H139</f>
        <v>0</v>
      </c>
      <c r="I146" s="264">
        <f>I97+I98+I99+I118+I119+I120+I139</f>
        <v>2675.774</v>
      </c>
      <c r="J146" s="264">
        <f>J97+J98+J99+J118+J119+J120+J139</f>
        <v>18440.92</v>
      </c>
      <c r="K146" s="269"/>
      <c r="L146" s="269"/>
      <c r="M146" s="270"/>
    </row>
    <row r="147" spans="1:13" s="271" customFormat="1" ht="19.5" customHeight="1">
      <c r="A147" s="261"/>
      <c r="B147" s="262"/>
      <c r="C147" s="272">
        <v>2018</v>
      </c>
      <c r="D147" s="273">
        <f>D100+D101+D102+D121+D122+D123+D140</f>
        <v>23092.704</v>
      </c>
      <c r="E147" s="274">
        <f>E100+E101+E102+E121+E122+E123+E140</f>
        <v>0</v>
      </c>
      <c r="F147" s="275">
        <f t="shared" si="10"/>
        <v>0</v>
      </c>
      <c r="G147" s="276">
        <f>G100+G101+G102+G121+G122+G123+G140</f>
        <v>0</v>
      </c>
      <c r="H147" s="276">
        <f>H100+H101+H102+H121+H122+H123+H140</f>
        <v>0</v>
      </c>
      <c r="I147" s="277">
        <f>I100+I101+I102+I121+I122+I123+I140</f>
        <v>2668.525</v>
      </c>
      <c r="J147" s="277">
        <f>J100+J101+J102+J121+J122+J123+J140</f>
        <v>20424.179</v>
      </c>
      <c r="K147" s="269"/>
      <c r="L147" s="269"/>
      <c r="M147" s="270"/>
    </row>
    <row r="148" spans="1:13" s="271" customFormat="1" ht="19.5" customHeight="1">
      <c r="A148" s="261"/>
      <c r="B148" s="262"/>
      <c r="C148" s="272">
        <v>2019</v>
      </c>
      <c r="D148" s="273">
        <f>D103+D104+D105+D124+D125+D126+D141</f>
        <v>24317.088</v>
      </c>
      <c r="E148" s="274">
        <f>E103+E104+E105+E124+E125+E126+E141</f>
        <v>0</v>
      </c>
      <c r="F148" s="275">
        <f t="shared" si="10"/>
        <v>0</v>
      </c>
      <c r="G148" s="276">
        <f>G103+G104+G105+G124+G125+G126+G141</f>
        <v>0</v>
      </c>
      <c r="H148" s="276">
        <f>H103+H104+H105+H124+H125+H126+H141</f>
        <v>0</v>
      </c>
      <c r="I148" s="277">
        <f>I103+I104+I105+I124+I125+I126+I141</f>
        <v>3691.31</v>
      </c>
      <c r="J148" s="277">
        <f>J103+J104+J105+J124+J125+J126+J141</f>
        <v>20625.778</v>
      </c>
      <c r="K148" s="269"/>
      <c r="L148" s="269"/>
      <c r="M148" s="270"/>
    </row>
    <row r="149" spans="1:13" s="271" customFormat="1" ht="19.5" customHeight="1">
      <c r="A149" s="261"/>
      <c r="B149" s="262"/>
      <c r="C149" s="278">
        <v>2020</v>
      </c>
      <c r="D149" s="279">
        <f>D142+D127+D106</f>
        <v>23657.088</v>
      </c>
      <c r="E149" s="280">
        <f>E108+E112+E113+E129+E133+E134+E142</f>
        <v>0</v>
      </c>
      <c r="F149" s="275">
        <f t="shared" si="10"/>
        <v>0</v>
      </c>
      <c r="G149" s="276">
        <f>G108+G112+G113+G129+G133+G134+G142</f>
        <v>0</v>
      </c>
      <c r="H149" s="276">
        <f>H108+H112+H113+H129+H133+H134+H142</f>
        <v>0</v>
      </c>
      <c r="I149" s="281">
        <f>I106+I107+I108+I129+I133+I134+I142</f>
        <v>3031.31</v>
      </c>
      <c r="J149" s="281">
        <f>J108+J112+J113+J129+J133+J134+J142</f>
        <v>20625.778</v>
      </c>
      <c r="K149" s="269"/>
      <c r="L149" s="269"/>
      <c r="M149" s="270"/>
    </row>
    <row r="150" spans="1:13" s="271" customFormat="1" ht="19.5" customHeight="1">
      <c r="A150" s="261"/>
      <c r="B150" s="262"/>
      <c r="C150" s="278">
        <v>2021</v>
      </c>
      <c r="D150" s="281">
        <f>D143+D132+D131+D130+D111+D110+D109</f>
        <v>24473.108</v>
      </c>
      <c r="E150" s="281">
        <f>E143+E132+E131+E130+E111+E110+E109</f>
        <v>0</v>
      </c>
      <c r="F150" s="281">
        <f>F143+F132+F131+F130+F111+F110+F109</f>
        <v>0</v>
      </c>
      <c r="G150" s="281">
        <f>G143+G132+G131+G130+G111+G110+G109</f>
        <v>0</v>
      </c>
      <c r="H150" s="281">
        <f>H143+H132+H131+H130+H111+H110+H109</f>
        <v>0</v>
      </c>
      <c r="I150" s="281">
        <f>I143+I132+I131+I130+I111+I110+I109</f>
        <v>3847.33</v>
      </c>
      <c r="J150" s="281">
        <f>J143+J132+J131+J130+J111+J110+J109</f>
        <v>20625.778</v>
      </c>
      <c r="K150" s="269"/>
      <c r="L150" s="269"/>
      <c r="M150" s="270"/>
    </row>
    <row r="151" spans="1:13" s="271" customFormat="1" ht="19.5" customHeight="1">
      <c r="A151" s="261"/>
      <c r="B151" s="262"/>
      <c r="C151" s="282">
        <v>2022</v>
      </c>
      <c r="D151" s="283">
        <f>D112+D133+D144</f>
        <v>24473.108</v>
      </c>
      <c r="E151" s="284">
        <f>E112+E113+E114+E133+E134+E135+E144</f>
        <v>0</v>
      </c>
      <c r="F151" s="285">
        <f>G151+H151</f>
        <v>0</v>
      </c>
      <c r="G151" s="286">
        <f>G112+G113+G114+G133+G134+G135+G144</f>
        <v>0</v>
      </c>
      <c r="H151" s="286">
        <f>H112+H113+H114+H133+H134+H135+H144</f>
        <v>0</v>
      </c>
      <c r="I151" s="287">
        <f>I112+I113+I114+I133+I134+I135+I144</f>
        <v>3847.33</v>
      </c>
      <c r="J151" s="287">
        <f>J112+J113+J114+J133+J134+J135+J144</f>
        <v>20625.778</v>
      </c>
      <c r="K151" s="269"/>
      <c r="L151" s="269"/>
      <c r="M151" s="270"/>
    </row>
    <row r="152" spans="1:13" s="271" customFormat="1" ht="19.5" customHeight="1">
      <c r="A152" s="288"/>
      <c r="B152" s="289"/>
      <c r="C152" s="290">
        <v>2023</v>
      </c>
      <c r="D152" s="291">
        <f>D145+D138+D137+D136+D117+D116+D115</f>
        <v>3847.33</v>
      </c>
      <c r="E152" s="291">
        <f>E145+E138+E137+E136+E117+E116+E115</f>
        <v>0</v>
      </c>
      <c r="F152" s="291">
        <f>F145+F138+F137+F136+F117+F116+F115</f>
        <v>0</v>
      </c>
      <c r="G152" s="291">
        <f>G145+G138+G137+G136+G117+G116+G115</f>
        <v>0</v>
      </c>
      <c r="H152" s="291">
        <f>H145+H138+H137+H136+H117+H116+H115</f>
        <v>0</v>
      </c>
      <c r="I152" s="291">
        <f>I145+I138+I137+I136+I117+I116+I115</f>
        <v>3847.33</v>
      </c>
      <c r="J152" s="291">
        <f>J145+J138+J137+J136+J117+J116+J115</f>
        <v>0</v>
      </c>
      <c r="K152" s="269"/>
      <c r="L152" s="269"/>
      <c r="M152" s="270"/>
    </row>
    <row r="153" spans="1:13" s="271" customFormat="1" ht="19.5" customHeight="1">
      <c r="A153" s="261"/>
      <c r="B153" s="292" t="s">
        <v>66</v>
      </c>
      <c r="C153" s="293" t="s">
        <v>67</v>
      </c>
      <c r="D153" s="294">
        <f>SUM(D154:D160)</f>
        <v>190492.75061000002</v>
      </c>
      <c r="E153" s="294">
        <f>SUM(E154:E160)</f>
        <v>0</v>
      </c>
      <c r="F153" s="294">
        <f>SUM(F154:F160)</f>
        <v>17953.6</v>
      </c>
      <c r="G153" s="294">
        <f>SUM(G154:G160)</f>
        <v>3250</v>
      </c>
      <c r="H153" s="294">
        <f>SUM(H154:H160)</f>
        <v>14703.6</v>
      </c>
      <c r="I153" s="294">
        <f>SUM(I154:I160)</f>
        <v>48563.642609999995</v>
      </c>
      <c r="J153" s="294">
        <f>SUM(J154:J160)</f>
        <v>123975.50799999999</v>
      </c>
      <c r="K153" s="269"/>
      <c r="L153" s="269"/>
      <c r="M153" s="270"/>
    </row>
    <row r="154" spans="1:13" s="271" customFormat="1" ht="19.5" customHeight="1">
      <c r="A154" s="261"/>
      <c r="B154" s="292"/>
      <c r="C154" s="295">
        <v>2017</v>
      </c>
      <c r="D154" s="294">
        <f aca="true" t="shared" si="12" ref="D154:D160">D87+D146</f>
        <v>26096.412000000004</v>
      </c>
      <c r="E154" s="286">
        <f aca="true" t="shared" si="13" ref="E154:E160">E87+E146</f>
        <v>0</v>
      </c>
      <c r="F154" s="296">
        <f aca="true" t="shared" si="14" ref="F154:F159">G154+H154</f>
        <v>2078</v>
      </c>
      <c r="G154" s="286">
        <f aca="true" t="shared" si="15" ref="G154:G160">G87+G146</f>
        <v>0</v>
      </c>
      <c r="H154" s="286">
        <f aca="true" t="shared" si="16" ref="H154:H160">H87+H146</f>
        <v>2078</v>
      </c>
      <c r="I154" s="286">
        <f aca="true" t="shared" si="17" ref="I154:I160">I87+I146</f>
        <v>5577.492</v>
      </c>
      <c r="J154" s="286">
        <f aca="true" t="shared" si="18" ref="J154:J160">J87+J146</f>
        <v>18440.92</v>
      </c>
      <c r="K154" s="269"/>
      <c r="L154" s="269"/>
      <c r="M154" s="270"/>
    </row>
    <row r="155" spans="1:13" s="271" customFormat="1" ht="19.5" customHeight="1">
      <c r="A155" s="261"/>
      <c r="B155" s="292"/>
      <c r="C155" s="295">
        <v>2018</v>
      </c>
      <c r="D155" s="297">
        <f t="shared" si="12"/>
        <v>27706.082500000004</v>
      </c>
      <c r="E155" s="298">
        <f t="shared" si="13"/>
        <v>0</v>
      </c>
      <c r="F155" s="296">
        <f t="shared" si="14"/>
        <v>2215</v>
      </c>
      <c r="G155" s="298">
        <f t="shared" si="15"/>
        <v>0</v>
      </c>
      <c r="H155" s="298">
        <f t="shared" si="16"/>
        <v>2215</v>
      </c>
      <c r="I155" s="299">
        <f t="shared" si="17"/>
        <v>5066.9035</v>
      </c>
      <c r="J155" s="298">
        <f t="shared" si="18"/>
        <v>20424.179</v>
      </c>
      <c r="K155" s="269"/>
      <c r="L155" s="269"/>
      <c r="M155" s="270"/>
    </row>
    <row r="156" spans="1:13" s="271" customFormat="1" ht="19.5" customHeight="1">
      <c r="A156" s="261"/>
      <c r="B156" s="292"/>
      <c r="C156" s="300">
        <v>2019</v>
      </c>
      <c r="D156" s="301">
        <f t="shared" si="12"/>
        <v>33302.22111</v>
      </c>
      <c r="E156" s="299">
        <f t="shared" si="13"/>
        <v>0</v>
      </c>
      <c r="F156" s="296">
        <f t="shared" si="14"/>
        <v>2292</v>
      </c>
      <c r="G156" s="299">
        <f t="shared" si="15"/>
        <v>0</v>
      </c>
      <c r="H156" s="302">
        <f t="shared" si="16"/>
        <v>2292</v>
      </c>
      <c r="I156" s="286">
        <f t="shared" si="17"/>
        <v>7777.14611</v>
      </c>
      <c r="J156" s="303">
        <f t="shared" si="18"/>
        <v>23233.074999999997</v>
      </c>
      <c r="K156" s="269"/>
      <c r="L156" s="269"/>
      <c r="M156" s="270"/>
    </row>
    <row r="157" spans="1:13" s="271" customFormat="1" ht="19.5" customHeight="1">
      <c r="A157" s="261"/>
      <c r="B157" s="292"/>
      <c r="C157" s="304">
        <v>2020</v>
      </c>
      <c r="D157" s="294">
        <f t="shared" si="12"/>
        <v>33502.437</v>
      </c>
      <c r="E157" s="286">
        <f t="shared" si="13"/>
        <v>0</v>
      </c>
      <c r="F157" s="296">
        <f t="shared" si="14"/>
        <v>5924.2</v>
      </c>
      <c r="G157" s="286">
        <f t="shared" si="15"/>
        <v>3250</v>
      </c>
      <c r="H157" s="305">
        <f t="shared" si="16"/>
        <v>2674.2</v>
      </c>
      <c r="I157" s="306">
        <f t="shared" si="17"/>
        <v>6952.459000000001</v>
      </c>
      <c r="J157" s="307">
        <f t="shared" si="18"/>
        <v>20625.778</v>
      </c>
      <c r="K157" s="269"/>
      <c r="L157" s="269"/>
      <c r="M157" s="270"/>
    </row>
    <row r="158" spans="1:13" s="271" customFormat="1" ht="19.5" customHeight="1">
      <c r="A158" s="261"/>
      <c r="B158" s="292"/>
      <c r="C158" s="304">
        <v>2021</v>
      </c>
      <c r="D158" s="294">
        <f t="shared" si="12"/>
        <v>31145.292</v>
      </c>
      <c r="E158" s="286">
        <f t="shared" si="13"/>
        <v>0</v>
      </c>
      <c r="F158" s="296">
        <f t="shared" si="14"/>
        <v>2720.9</v>
      </c>
      <c r="G158" s="286">
        <f t="shared" si="15"/>
        <v>0</v>
      </c>
      <c r="H158" s="305">
        <f t="shared" si="16"/>
        <v>2720.9</v>
      </c>
      <c r="I158" s="308">
        <f t="shared" si="17"/>
        <v>7798.614</v>
      </c>
      <c r="J158" s="307">
        <f t="shared" si="18"/>
        <v>20625.778</v>
      </c>
      <c r="K158" s="269"/>
      <c r="L158" s="269"/>
      <c r="M158" s="270"/>
    </row>
    <row r="159" spans="1:13" s="271" customFormat="1" ht="19.5" customHeight="1">
      <c r="A159" s="261"/>
      <c r="B159" s="292"/>
      <c r="C159" s="309">
        <v>2022</v>
      </c>
      <c r="D159" s="310">
        <f t="shared" si="12"/>
        <v>31348.292</v>
      </c>
      <c r="E159" s="311">
        <f t="shared" si="13"/>
        <v>0</v>
      </c>
      <c r="F159" s="312">
        <f t="shared" si="14"/>
        <v>2723.5</v>
      </c>
      <c r="G159" s="311">
        <f t="shared" si="15"/>
        <v>0</v>
      </c>
      <c r="H159" s="313">
        <f t="shared" si="16"/>
        <v>2723.5</v>
      </c>
      <c r="I159" s="314">
        <f t="shared" si="17"/>
        <v>7999.013999999999</v>
      </c>
      <c r="J159" s="315">
        <f t="shared" si="18"/>
        <v>20625.778</v>
      </c>
      <c r="K159" s="269"/>
      <c r="L159" s="269"/>
      <c r="M159" s="270"/>
    </row>
    <row r="160" spans="1:13" s="271" customFormat="1" ht="19.5" customHeight="1">
      <c r="A160" s="261"/>
      <c r="B160" s="292"/>
      <c r="C160" s="316">
        <v>2023</v>
      </c>
      <c r="D160" s="306">
        <f t="shared" si="12"/>
        <v>7392.013999999999</v>
      </c>
      <c r="E160" s="306">
        <f t="shared" si="13"/>
        <v>0</v>
      </c>
      <c r="F160" s="306">
        <f>F93+F152</f>
        <v>0</v>
      </c>
      <c r="G160" s="306">
        <f t="shared" si="15"/>
        <v>0</v>
      </c>
      <c r="H160" s="306">
        <f t="shared" si="16"/>
        <v>0</v>
      </c>
      <c r="I160" s="306">
        <f t="shared" si="17"/>
        <v>7392.013999999999</v>
      </c>
      <c r="J160" s="317">
        <f t="shared" si="18"/>
        <v>0</v>
      </c>
      <c r="K160" s="318"/>
      <c r="L160" s="269"/>
      <c r="M160" s="270"/>
    </row>
    <row r="161" spans="1:13" s="271" customFormat="1" ht="19.5" customHeight="1">
      <c r="A161" s="319"/>
      <c r="B161" s="320"/>
      <c r="C161" s="321"/>
      <c r="D161" s="322"/>
      <c r="E161" s="323"/>
      <c r="F161" s="324"/>
      <c r="G161" s="323"/>
      <c r="H161" s="323"/>
      <c r="I161" s="325"/>
      <c r="J161" s="325"/>
      <c r="K161" s="326"/>
      <c r="L161" s="326"/>
      <c r="M161" s="270"/>
    </row>
    <row r="162" spans="2:11" ht="16.5" customHeight="1">
      <c r="B162" s="327"/>
      <c r="C162" s="328"/>
      <c r="D162" s="329"/>
      <c r="E162" s="330"/>
      <c r="F162" s="330"/>
      <c r="G162" s="331"/>
      <c r="H162" s="332"/>
      <c r="I162" s="327"/>
      <c r="J162" s="327"/>
      <c r="K162" s="332"/>
    </row>
    <row r="163" spans="2:11" ht="23.25" customHeight="1">
      <c r="B163" s="327"/>
      <c r="C163" s="328"/>
      <c r="D163" s="328"/>
      <c r="E163" s="333"/>
      <c r="F163" s="333"/>
      <c r="G163" s="334"/>
      <c r="H163" s="335"/>
      <c r="I163" s="336"/>
      <c r="J163" s="336"/>
      <c r="K163" s="327"/>
    </row>
    <row r="164" spans="2:11" ht="21">
      <c r="B164" s="327"/>
      <c r="C164" s="328"/>
      <c r="D164" s="328"/>
      <c r="E164" s="333"/>
      <c r="F164" s="333"/>
      <c r="G164" s="334"/>
      <c r="H164" s="337"/>
      <c r="I164" s="327"/>
      <c r="J164" s="327"/>
      <c r="K164" s="327"/>
    </row>
    <row r="165" spans="2:11" ht="27.75" customHeight="1">
      <c r="B165" s="327"/>
      <c r="C165" s="328"/>
      <c r="D165" s="328"/>
      <c r="E165" s="327"/>
      <c r="F165" s="327"/>
      <c r="G165" s="334"/>
      <c r="H165" s="327"/>
      <c r="I165" s="338"/>
      <c r="J165" s="338"/>
      <c r="K165" s="327"/>
    </row>
    <row r="166" spans="2:11" ht="21.75" customHeight="1">
      <c r="B166" s="327"/>
      <c r="C166" s="328"/>
      <c r="D166" s="328"/>
      <c r="E166" s="327"/>
      <c r="F166" s="327"/>
      <c r="G166" s="334"/>
      <c r="H166" s="327"/>
      <c r="I166" s="327"/>
      <c r="J166" s="327"/>
      <c r="K166" s="327"/>
    </row>
    <row r="167" spans="2:11" ht="27.75" customHeight="1">
      <c r="B167" s="327"/>
      <c r="C167" s="339"/>
      <c r="D167" s="328"/>
      <c r="E167" s="327"/>
      <c r="F167" s="327"/>
      <c r="G167" s="334"/>
      <c r="H167" s="337"/>
      <c r="I167" s="327"/>
      <c r="J167" s="327"/>
      <c r="K167" s="327"/>
    </row>
    <row r="168" spans="2:10" ht="21" customHeight="1">
      <c r="B168" s="340"/>
      <c r="C168" s="340"/>
      <c r="D168" s="340"/>
      <c r="E168" s="340"/>
      <c r="F168" s="340"/>
      <c r="G168" s="340"/>
      <c r="H168" s="340"/>
      <c r="I168" s="340"/>
      <c r="J168" s="340"/>
    </row>
  </sheetData>
  <sheetProtection selectLockedCells="1" selectUnlockedCells="1"/>
  <mergeCells count="108">
    <mergeCell ref="D2:L2"/>
    <mergeCell ref="I3:L3"/>
    <mergeCell ref="B4:L4"/>
    <mergeCell ref="A5:A9"/>
    <mergeCell ref="B5:B9"/>
    <mergeCell ref="C5:C9"/>
    <mergeCell ref="D5:D9"/>
    <mergeCell ref="E5:I5"/>
    <mergeCell ref="J5:J9"/>
    <mergeCell ref="K5:K9"/>
    <mergeCell ref="L5:L9"/>
    <mergeCell ref="E6:E9"/>
    <mergeCell ref="F6:H6"/>
    <mergeCell ref="I6:I9"/>
    <mergeCell ref="F7:H7"/>
    <mergeCell ref="F8:F9"/>
    <mergeCell ref="G8:H8"/>
    <mergeCell ref="B11:L11"/>
    <mergeCell ref="A12:A13"/>
    <mergeCell ref="B12:L13"/>
    <mergeCell ref="A14:A15"/>
    <mergeCell ref="B14:L14"/>
    <mergeCell ref="B15:L15"/>
    <mergeCell ref="A17:A28"/>
    <mergeCell ref="B17:B28"/>
    <mergeCell ref="L18:L25"/>
    <mergeCell ref="A29:A35"/>
    <mergeCell ref="B29:B35"/>
    <mergeCell ref="L29:L78"/>
    <mergeCell ref="A36:A48"/>
    <mergeCell ref="B36:B48"/>
    <mergeCell ref="C37:C38"/>
    <mergeCell ref="D37:D38"/>
    <mergeCell ref="C39:C40"/>
    <mergeCell ref="C41:C42"/>
    <mergeCell ref="C43:C44"/>
    <mergeCell ref="C45:C46"/>
    <mergeCell ref="C47:C48"/>
    <mergeCell ref="A49:A60"/>
    <mergeCell ref="B49:B60"/>
    <mergeCell ref="C51:C52"/>
    <mergeCell ref="C53:C54"/>
    <mergeCell ref="C55:C56"/>
    <mergeCell ref="C57:C58"/>
    <mergeCell ref="C59:C60"/>
    <mergeCell ref="A61:A72"/>
    <mergeCell ref="B61:B72"/>
    <mergeCell ref="C63:C64"/>
    <mergeCell ref="C65:C66"/>
    <mergeCell ref="C67:C68"/>
    <mergeCell ref="C69:C70"/>
    <mergeCell ref="C71:C72"/>
    <mergeCell ref="A73:A78"/>
    <mergeCell ref="B73:B78"/>
    <mergeCell ref="A79:A86"/>
    <mergeCell ref="B79:B86"/>
    <mergeCell ref="L79:L85"/>
    <mergeCell ref="C80:C81"/>
    <mergeCell ref="D80:D81"/>
    <mergeCell ref="K82:K86"/>
    <mergeCell ref="A87:A93"/>
    <mergeCell ref="B87:B93"/>
    <mergeCell ref="B94:L94"/>
    <mergeCell ref="B95:L95"/>
    <mergeCell ref="A97:A117"/>
    <mergeCell ref="B97:B117"/>
    <mergeCell ref="C97:C99"/>
    <mergeCell ref="D97:D99"/>
    <mergeCell ref="L97:L114"/>
    <mergeCell ref="C100:C102"/>
    <mergeCell ref="D100:D102"/>
    <mergeCell ref="C103:C105"/>
    <mergeCell ref="D103:D105"/>
    <mergeCell ref="C106:C108"/>
    <mergeCell ref="D106:D108"/>
    <mergeCell ref="C109:C111"/>
    <mergeCell ref="D109:D111"/>
    <mergeCell ref="C112:C114"/>
    <mergeCell ref="D112:D114"/>
    <mergeCell ref="C115:C117"/>
    <mergeCell ref="D115:D117"/>
    <mergeCell ref="A118:A138"/>
    <mergeCell ref="B118:B138"/>
    <mergeCell ref="C118:C120"/>
    <mergeCell ref="D118:D120"/>
    <mergeCell ref="L118:L138"/>
    <mergeCell ref="C121:C123"/>
    <mergeCell ref="D121:D123"/>
    <mergeCell ref="C124:C126"/>
    <mergeCell ref="D124:D126"/>
    <mergeCell ref="C127:C129"/>
    <mergeCell ref="D127:D129"/>
    <mergeCell ref="C130:C132"/>
    <mergeCell ref="D130:D132"/>
    <mergeCell ref="C133:C135"/>
    <mergeCell ref="D133:D135"/>
    <mergeCell ref="C136:C138"/>
    <mergeCell ref="D136:D138"/>
    <mergeCell ref="A139:A145"/>
    <mergeCell ref="B139:B145"/>
    <mergeCell ref="K139:K145"/>
    <mergeCell ref="L139:L144"/>
    <mergeCell ref="A146:A151"/>
    <mergeCell ref="B146:B151"/>
    <mergeCell ref="K146:K159"/>
    <mergeCell ref="L146:L159"/>
    <mergeCell ref="A153:A160"/>
    <mergeCell ref="B153:B160"/>
  </mergeCells>
  <printOptions horizontalCentered="1"/>
  <pageMargins left="0.39375" right="0.39375" top="0.9840277777777777" bottom="0" header="0.5118055555555555" footer="0.5118055555555555"/>
  <pageSetup horizontalDpi="300" verticalDpi="300" orientation="landscape" paperSize="9" scale="70"/>
  <rowBreaks count="4" manualBreakCount="4">
    <brk id="40" max="255" man="1"/>
    <brk id="72" max="255" man="1"/>
    <brk id="93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/>
  <cp:lastPrinted>2020-09-28T13:34:13Z</cp:lastPrinted>
  <dcterms:created xsi:type="dcterms:W3CDTF">2010-09-22T09:05:38Z</dcterms:created>
  <dcterms:modified xsi:type="dcterms:W3CDTF">2020-09-29T10:50:08Z</dcterms:modified>
  <cp:category/>
  <cp:version/>
  <cp:contentType/>
  <cp:contentStatus/>
  <cp:revision>1</cp:revision>
</cp:coreProperties>
</file>