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ил.на 22.09.2020 год" sheetId="1" r:id="rId1"/>
  </sheets>
  <definedNames>
    <definedName name="_xlnm.Print_Area" localSheetId="0">'Прил.на 22.09.2020 год'!$A$1:$P$147</definedName>
    <definedName name="_xlnm.Print_Titles" localSheetId="0">'Прил.на 22.09.2020 год'!$5:$10</definedName>
    <definedName name="Excel_BuiltIn_Print_Area" localSheetId="0">'Прил.на 22.09.2020 год'!$A$2:$P$147</definedName>
    <definedName name="Excel_BuiltIn_Print_Titles" localSheetId="0">'Прил.на 22.09.2020 год'!$5:$10</definedName>
  </definedNames>
  <calcPr fullCalcOnLoad="1"/>
</workbook>
</file>

<file path=xl/sharedStrings.xml><?xml version="1.0" encoding="utf-8"?>
<sst xmlns="http://schemas.openxmlformats.org/spreadsheetml/2006/main" count="126" uniqueCount="87">
  <si>
    <t>ПРОЕКТ</t>
  </si>
  <si>
    <t xml:space="preserve">Приложение № 4 к программе "Развитие образования </t>
  </si>
  <si>
    <t xml:space="preserve">ЗАТО г. Радужный Владимирской области" </t>
  </si>
  <si>
    <t>4.  Мероприятия муниципальной подпрограммы</t>
  </si>
  <si>
    <t>№</t>
  </si>
  <si>
    <t>Наименование мероприятия</t>
  </si>
  <si>
    <t>Срок  исполне-ния</t>
  </si>
  <si>
    <t>Объём финансирования (тыс.руб.)</t>
  </si>
  <si>
    <t>в том числе за счёт средств</t>
  </si>
  <si>
    <t>В том числе:</t>
  </si>
  <si>
    <t>Внебюджетные средства</t>
  </si>
  <si>
    <t>Исполнители -ответственные за реализацию мероприятий</t>
  </si>
  <si>
    <t>Ожидаемые результаты</t>
  </si>
  <si>
    <t>Субвенции</t>
  </si>
  <si>
    <t>Собственные доходы:</t>
  </si>
  <si>
    <t>Субсидии, иные межбюджетные трансферты</t>
  </si>
  <si>
    <t>Другие собственные доходы</t>
  </si>
  <si>
    <t>Всего</t>
  </si>
  <si>
    <t>в том числе</t>
  </si>
  <si>
    <t>субсидий и иных межбюджетных трансфертов</t>
  </si>
  <si>
    <t>Из фед.-го бюджета</t>
  </si>
  <si>
    <t>Из областного бюджета</t>
  </si>
  <si>
    <t>1. Организация отдыха и оздоровления детей и подростков ЗАТО г.Радужный Владимисркой области в лагерях дневного пребывания.</t>
  </si>
  <si>
    <t xml:space="preserve">Цель:  повышение  удовлетворенности  населения  услугами  по  организации  отдыха  и  оздоровления  детей  и  подростков  </t>
  </si>
  <si>
    <t>Задача:  Организация отдыха и оздоровления детей и подростков с дневным пребываанием</t>
  </si>
  <si>
    <t>1.1.</t>
  </si>
  <si>
    <t xml:space="preserve">Организация отдыха и оздоровления детей в лагерях с дневным пребыванием детей    </t>
  </si>
  <si>
    <t>МБОУ СОШ№1</t>
  </si>
  <si>
    <t xml:space="preserve"> Удельный вес детей и подростков, охваченных отдыхом в городских оздоровительных лагерях с дневным пребыванием    детей (к общему числу детей от 7 до 17 лет) :  2018 г. - 48% ; 2019 г. - 48%; 2020 -48%                                  </t>
  </si>
  <si>
    <t>МБОУ СОШ№2</t>
  </si>
  <si>
    <t>МБОУ ДО ЦВР "Лад"</t>
  </si>
  <si>
    <t>МБОУ ЦВР "Лад"</t>
  </si>
  <si>
    <t>1.2.</t>
  </si>
  <si>
    <t>Организация  культурно-экскурсионномго обслуживания в каникулярный период .</t>
  </si>
  <si>
    <t>Удельный вес обучающихся общеобразовательных организаций, принявших участие в экскурсионных поездках в каникулярный период за счет средств субсидии из областного бюджета на организацию отдыха детей в каникулярное время (к общему числу обучающихся 1-х - 11-х классов муниципальных общеобразовательных организаций): 2018 г. - 30% ; 2019 г. -30% ;2020 г. -30%</t>
  </si>
  <si>
    <t>Итого по разделу 1:</t>
  </si>
  <si>
    <t>2. Участие в областных профильных сменах. Организация санаторно-курортного оздоровления.</t>
  </si>
  <si>
    <t xml:space="preserve">Цель: Организация отдыха и оздоровления детей, оказавшихся в трудной жизненной ситуации  </t>
  </si>
  <si>
    <t>Задача:  Организация санитарно- курортного оздоровления.Обеспечение мер социальной поддержки  детям и подросткам, нуждающимся в особой заботе государства.</t>
  </si>
  <si>
    <t>2.1.</t>
  </si>
  <si>
    <t>Организация санаторно- курортного лечения для часто болеющих детей и семей, нуждающихся в особой заботе государства, в санаториях "Мать и дитя" (приобретение путевок)</t>
  </si>
  <si>
    <t>МКУ "Комитет по культуре и спорту" (отдел по молодежной политике и вопросам демографии)</t>
  </si>
  <si>
    <t>Удовлетворенность потребности населения в санаторно-курортном оздоровлении детей  до 14 лет включительно: 2018 г. - 100% ; 2019 г. - 100%; 2020г. -100%</t>
  </si>
  <si>
    <t>2.2.</t>
  </si>
  <si>
    <t xml:space="preserve">Полная или частичная оплата стоимости пребывания детей и подростков из семей, нуждающихся в особой заботе государства,оказавшихся в трудной жизненной ситуации в городских оздоровительных лагерях с дневным пребыванием детей, загородных оздоровительных лагерях;    профильных(специализированных) сменах                                   </t>
  </si>
  <si>
    <t>Управление образования (ЦВР)</t>
  </si>
  <si>
    <t>Удовлетвлоренность  семей, оказавшихся в трудной жизненной ситуации  услугами по организации отдыха и оздоровления детей в городских оздоровительных лагерях с дневным пребыванием детей,загородных оздоровительных лагерях, профильных (специализированных сменах):   2018 г. - 100% ; 2019 г. - 100%; 2020г. -100%</t>
  </si>
  <si>
    <t>2.3.</t>
  </si>
  <si>
    <t xml:space="preserve">Обеспечение пожарной безопасности </t>
  </si>
  <si>
    <t>ЦВР "Лад"- загородный лагерь</t>
  </si>
  <si>
    <t>Итого по разделу2:</t>
  </si>
  <si>
    <t>3. Организация отдыха детей в загородном лагере</t>
  </si>
  <si>
    <t>Цель: Развитие системы загородного оздоровительного лагеря, укрепление  материально-технической базы, обеспечение  безопасности жизни и здоровья детей</t>
  </si>
  <si>
    <t>Задача:  создание  условий  для  обеспечения  безопасного  пребывания  детей  и  подростков  в  загородном  оздоровительном  лагере</t>
  </si>
  <si>
    <t>3.1.</t>
  </si>
  <si>
    <t>Расходы на обеспечение деятельности (оказания услуг) детского оздоровительного  лагеря "Лесной городок"</t>
  </si>
  <si>
    <t>Удельный вес детей и подростков, охваченных отдыхом в загородном оздоровительном лагере "Лесной городок"(к общему числу детей от 7 до 17 лет)2018 г. - 18% ;2019 г. -18% ;2020 г. -18%</t>
  </si>
  <si>
    <t>ФОТ  ЦВР "Лад"-Гагар.</t>
  </si>
  <si>
    <t>содерж  ЦВР "Лад"-Гаг</t>
  </si>
  <si>
    <t>ФОТ  ЦВР "Лад"- Гаг</t>
  </si>
  <si>
    <t>содерж  ЦВР "Лад"- Гаг</t>
  </si>
  <si>
    <t>3.2</t>
  </si>
  <si>
    <t>Расходы на проведение оздоровительной кампании
(путевка)</t>
  </si>
  <si>
    <t>Упр-е обр. - дол "Хрусталек"</t>
  </si>
  <si>
    <t>Содерж  ЦВР -дол</t>
  </si>
  <si>
    <t>ФОТ  ЦВР -дол</t>
  </si>
  <si>
    <t xml:space="preserve"> ЦВР "Лад"- дол пут</t>
  </si>
  <si>
    <t>3.3.</t>
  </si>
  <si>
    <t>Развитие и укрепление материально- технической базы загородного лагеря "Лесной городок", оказывающего услуги по организации отдыха и оздоровления детей</t>
  </si>
  <si>
    <t>Обеспечение максимальной доступности  услуг организаций отдыха детей и их оздоровления, повышение качества и безопасности отдыха детей , укреплдение материально-технической базы загородного лагеря</t>
  </si>
  <si>
    <t>3.4.</t>
  </si>
  <si>
    <t>Организация работ по благоустройству территории (капитальное строительство капитальный ремонт, ремонтные работы) загородного лагеря "Лесной городок":</t>
  </si>
  <si>
    <t>МКУ "ГКМХ"</t>
  </si>
  <si>
    <t>ЦВР "Лад"- заг лаг (рем АПС)</t>
  </si>
  <si>
    <t>ЦВР - дол рем. Санпав.</t>
  </si>
  <si>
    <t>3.5.</t>
  </si>
  <si>
    <t xml:space="preserve">Проведение мероприятий по обеспечению санитарно-гигиенического, противоэпидемиологического режима, медицинского осмотра работников и охраны в загородном лагере "Лесной городок". </t>
  </si>
  <si>
    <t>3.6.</t>
  </si>
  <si>
    <t>Разработка кадастровой карты-плана для саниторный охраны участка подземного водозабора</t>
  </si>
  <si>
    <t>ЦВР "Лад"- заг. лагерь</t>
  </si>
  <si>
    <t>3.7.</t>
  </si>
  <si>
    <t xml:space="preserve">ЦВР "Лад" -ДОЛ </t>
  </si>
  <si>
    <t>3.8.</t>
  </si>
  <si>
    <t>Разработка проектной документации на демонтаж павильонов</t>
  </si>
  <si>
    <t>Итого по разделу 3:</t>
  </si>
  <si>
    <t>Итого по подпрограмме 3:</t>
  </si>
  <si>
    <t>2017-2022г.г.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</si>
</sst>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.0000"/>
    <numFmt numFmtId="167" formatCode="0.000"/>
    <numFmt numFmtId="168" formatCode="General"/>
    <numFmt numFmtId="169" formatCode="0.00"/>
    <numFmt numFmtId="170" formatCode="0.00000"/>
    <numFmt numFmtId="171" formatCode="_-* #,##0.00&quot;р.&quot;_-;\-* #,##0.00&quot;р.&quot;_-;_-* \-??&quot;р.&quot;_-;_-@_-"/>
  </numFmts>
  <fonts count="14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6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" fillId="0" borderId="0" xfId="0" applyFont="1" applyAlignment="1">
      <alignment horizontal="right"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4" fillId="0" borderId="0" xfId="0" applyFont="1" applyFill="1" applyBorder="1" applyAlignment="1">
      <alignment horizontal="right"/>
    </xf>
    <xf numFmtId="164" fontId="4" fillId="0" borderId="0" xfId="0" applyFont="1" applyFill="1" applyAlignment="1">
      <alignment horizontal="right"/>
    </xf>
    <xf numFmtId="164" fontId="3" fillId="0" borderId="0" xfId="0" applyFont="1" applyFill="1" applyAlignment="1">
      <alignment horizontal="right"/>
    </xf>
    <xf numFmtId="164" fontId="5" fillId="0" borderId="0" xfId="0" applyFont="1" applyAlignment="1">
      <alignment horizontal="center"/>
    </xf>
    <xf numFmtId="164" fontId="6" fillId="0" borderId="0" xfId="0" applyFont="1" applyFill="1" applyAlignment="1">
      <alignment/>
    </xf>
    <xf numFmtId="164" fontId="6" fillId="0" borderId="0" xfId="0" applyFont="1" applyFill="1" applyAlignment="1">
      <alignment/>
    </xf>
    <xf numFmtId="164" fontId="7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8" fillId="0" borderId="1" xfId="0" applyFont="1" applyFill="1" applyBorder="1" applyAlignment="1">
      <alignment horizontal="center" vertical="top" wrapText="1"/>
    </xf>
    <xf numFmtId="164" fontId="8" fillId="0" borderId="1" xfId="0" applyFont="1" applyFill="1" applyBorder="1" applyAlignment="1">
      <alignment vertical="top" wrapText="1"/>
    </xf>
    <xf numFmtId="164" fontId="8" fillId="0" borderId="1" xfId="0" applyFont="1" applyFill="1" applyBorder="1" applyAlignment="1">
      <alignment horizontal="center"/>
    </xf>
    <xf numFmtId="164" fontId="8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wrapText="1"/>
    </xf>
    <xf numFmtId="164" fontId="8" fillId="0" borderId="1" xfId="0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top" wrapText="1"/>
    </xf>
    <xf numFmtId="164" fontId="5" fillId="0" borderId="1" xfId="0" applyFont="1" applyFill="1" applyBorder="1" applyAlignment="1">
      <alignment vertical="top" wrapText="1"/>
    </xf>
    <xf numFmtId="164" fontId="4" fillId="0" borderId="0" xfId="0" applyFont="1" applyAlignment="1">
      <alignment/>
    </xf>
    <xf numFmtId="164" fontId="5" fillId="0" borderId="2" xfId="0" applyFont="1" applyFill="1" applyBorder="1" applyAlignment="1">
      <alignment horizontal="center" vertical="top" wrapText="1"/>
    </xf>
    <xf numFmtId="164" fontId="9" fillId="0" borderId="1" xfId="0" applyFont="1" applyFill="1" applyBorder="1" applyAlignment="1">
      <alignment horizontal="left" vertical="top" wrapText="1"/>
    </xf>
    <xf numFmtId="164" fontId="9" fillId="0" borderId="2" xfId="0" applyFont="1" applyFill="1" applyBorder="1" applyAlignment="1">
      <alignment horizontal="left" vertical="top" wrapText="1"/>
    </xf>
    <xf numFmtId="165" fontId="9" fillId="0" borderId="3" xfId="0" applyNumberFormat="1" applyFont="1" applyFill="1" applyBorder="1" applyAlignment="1">
      <alignment horizontal="center" vertical="top" wrapText="1"/>
    </xf>
    <xf numFmtId="164" fontId="9" fillId="0" borderId="3" xfId="0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vertical="top" wrapText="1"/>
    </xf>
    <xf numFmtId="164" fontId="0" fillId="0" borderId="1" xfId="0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166" fontId="9" fillId="3" borderId="1" xfId="0" applyNumberFormat="1" applyFont="1" applyFill="1" applyBorder="1" applyAlignment="1">
      <alignment horizontal="center" vertical="center" wrapText="1"/>
    </xf>
    <xf numFmtId="166" fontId="9" fillId="2" borderId="1" xfId="0" applyNumberFormat="1" applyFont="1" applyFill="1" applyBorder="1" applyAlignment="1">
      <alignment horizontal="center" vertical="center" wrapText="1"/>
    </xf>
    <xf numFmtId="166" fontId="5" fillId="0" borderId="3" xfId="0" applyNumberFormat="1" applyFont="1" applyFill="1" applyBorder="1" applyAlignment="1">
      <alignment horizontal="center" vertical="center" wrapText="1"/>
    </xf>
    <xf numFmtId="166" fontId="9" fillId="0" borderId="3" xfId="0" applyNumberFormat="1" applyFont="1" applyFill="1" applyBorder="1" applyAlignment="1">
      <alignment horizontal="center" vertical="center" wrapText="1"/>
    </xf>
    <xf numFmtId="164" fontId="9" fillId="0" borderId="3" xfId="0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top" wrapText="1"/>
    </xf>
    <xf numFmtId="164" fontId="9" fillId="0" borderId="4" xfId="0" applyNumberFormat="1" applyFont="1" applyFill="1" applyBorder="1" applyAlignment="1">
      <alignment vertical="top" wrapText="1"/>
    </xf>
    <xf numFmtId="166" fontId="5" fillId="0" borderId="5" xfId="0" applyNumberFormat="1" applyFont="1" applyFill="1" applyBorder="1" applyAlignment="1">
      <alignment horizontal="center" vertical="center" wrapText="1"/>
    </xf>
    <xf numFmtId="164" fontId="5" fillId="0" borderId="6" xfId="0" applyFont="1" applyFill="1" applyBorder="1" applyAlignment="1">
      <alignment horizontal="center" vertical="center" wrapText="1"/>
    </xf>
    <xf numFmtId="164" fontId="9" fillId="0" borderId="7" xfId="0" applyFont="1" applyFill="1" applyBorder="1" applyAlignment="1">
      <alignment horizontal="center" vertical="center" wrapText="1"/>
    </xf>
    <xf numFmtId="166" fontId="5" fillId="0" borderId="8" xfId="0" applyNumberFormat="1" applyFont="1" applyFill="1" applyBorder="1" applyAlignment="1">
      <alignment horizontal="center" vertical="center" wrapText="1"/>
    </xf>
    <xf numFmtId="166" fontId="9" fillId="0" borderId="8" xfId="0" applyNumberFormat="1" applyFont="1" applyFill="1" applyBorder="1" applyAlignment="1">
      <alignment horizontal="center" vertical="center" wrapText="1"/>
    </xf>
    <xf numFmtId="164" fontId="9" fillId="0" borderId="8" xfId="0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vertical="top" wrapText="1"/>
    </xf>
    <xf numFmtId="165" fontId="9" fillId="0" borderId="9" xfId="0" applyNumberFormat="1" applyFont="1" applyFill="1" applyBorder="1" applyAlignment="1">
      <alignment horizontal="center" vertical="top" wrapText="1"/>
    </xf>
    <xf numFmtId="164" fontId="9" fillId="0" borderId="5" xfId="0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horizontal="center" vertical="top" wrapText="1"/>
    </xf>
    <xf numFmtId="166" fontId="5" fillId="0" borderId="10" xfId="0" applyNumberFormat="1" applyFont="1" applyFill="1" applyBorder="1" applyAlignment="1">
      <alignment horizontal="center" vertical="center" wrapText="1"/>
    </xf>
    <xf numFmtId="166" fontId="9" fillId="0" borderId="10" xfId="0" applyNumberFormat="1" applyFont="1" applyFill="1" applyBorder="1" applyAlignment="1">
      <alignment horizontal="center" vertical="center" wrapText="1"/>
    </xf>
    <xf numFmtId="164" fontId="9" fillId="0" borderId="5" xfId="0" applyFont="1" applyFill="1" applyBorder="1" applyAlignment="1">
      <alignment horizontal="center" vertical="center" wrapText="1"/>
    </xf>
    <xf numFmtId="164" fontId="2" fillId="0" borderId="6" xfId="0" applyFont="1" applyFill="1" applyBorder="1" applyAlignment="1">
      <alignment horizontal="center" vertical="top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 wrapText="1"/>
    </xf>
    <xf numFmtId="166" fontId="5" fillId="0" borderId="11" xfId="0" applyNumberFormat="1" applyFont="1" applyFill="1" applyBorder="1" applyAlignment="1">
      <alignment horizontal="center" vertical="center" wrapText="1"/>
    </xf>
    <xf numFmtId="166" fontId="9" fillId="0" borderId="11" xfId="0" applyNumberFormat="1" applyFont="1" applyFill="1" applyBorder="1" applyAlignment="1">
      <alignment horizontal="center" vertical="center" wrapText="1"/>
    </xf>
    <xf numFmtId="164" fontId="10" fillId="0" borderId="12" xfId="0" applyFont="1" applyFill="1" applyBorder="1" applyAlignment="1">
      <alignment horizontal="center" vertical="top" wrapText="1"/>
    </xf>
    <xf numFmtId="164" fontId="5" fillId="0" borderId="13" xfId="0" applyNumberFormat="1" applyFont="1" applyFill="1" applyBorder="1" applyAlignment="1">
      <alignment horizontal="center" vertical="top" wrapText="1"/>
    </xf>
    <xf numFmtId="164" fontId="5" fillId="0" borderId="8" xfId="0" applyNumberFormat="1" applyFont="1" applyFill="1" applyBorder="1" applyAlignment="1">
      <alignment horizontal="center" vertical="top" wrapText="1"/>
    </xf>
    <xf numFmtId="166" fontId="11" fillId="0" borderId="8" xfId="0" applyNumberFormat="1" applyFont="1" applyFill="1" applyBorder="1" applyAlignment="1">
      <alignment horizontal="center" vertical="center" wrapText="1"/>
    </xf>
    <xf numFmtId="164" fontId="9" fillId="0" borderId="14" xfId="0" applyFont="1" applyFill="1" applyBorder="1" applyAlignment="1">
      <alignment horizontal="center" vertical="top" wrapText="1"/>
    </xf>
    <xf numFmtId="164" fontId="5" fillId="0" borderId="7" xfId="0" applyNumberFormat="1" applyFont="1" applyFill="1" applyBorder="1" applyAlignment="1">
      <alignment horizontal="center" vertical="top" wrapText="1"/>
    </xf>
    <xf numFmtId="166" fontId="11" fillId="0" borderId="1" xfId="0" applyNumberFormat="1" applyFont="1" applyFill="1" applyBorder="1" applyAlignment="1">
      <alignment horizontal="center" vertical="center" wrapText="1"/>
    </xf>
    <xf numFmtId="164" fontId="5" fillId="3" borderId="7" xfId="0" applyNumberFormat="1" applyFont="1" applyFill="1" applyBorder="1" applyAlignment="1">
      <alignment horizontal="center" vertical="top" wrapText="1"/>
    </xf>
    <xf numFmtId="164" fontId="5" fillId="3" borderId="1" xfId="0" applyNumberFormat="1" applyFont="1" applyFill="1" applyBorder="1" applyAlignment="1">
      <alignment horizontal="center" vertical="top" wrapText="1"/>
    </xf>
    <xf numFmtId="164" fontId="9" fillId="0" borderId="15" xfId="0" applyFont="1" applyFill="1" applyBorder="1" applyAlignment="1">
      <alignment horizontal="center" vertical="top" wrapText="1"/>
    </xf>
    <xf numFmtId="164" fontId="5" fillId="0" borderId="16" xfId="0" applyNumberFormat="1" applyFont="1" applyFill="1" applyBorder="1" applyAlignment="1">
      <alignment horizontal="center" vertical="top" wrapText="1"/>
    </xf>
    <xf numFmtId="164" fontId="5" fillId="0" borderId="11" xfId="0" applyNumberFormat="1" applyFont="1" applyFill="1" applyBorder="1" applyAlignment="1">
      <alignment horizontal="center" vertical="top" wrapText="1"/>
    </xf>
    <xf numFmtId="164" fontId="9" fillId="0" borderId="11" xfId="0" applyFont="1" applyFill="1" applyBorder="1" applyAlignment="1">
      <alignment horizontal="center" vertical="center" wrapText="1"/>
    </xf>
    <xf numFmtId="164" fontId="9" fillId="0" borderId="17" xfId="0" applyFont="1" applyFill="1" applyBorder="1" applyAlignment="1">
      <alignment horizontal="center" vertical="top" wrapText="1"/>
    </xf>
    <xf numFmtId="164" fontId="5" fillId="0" borderId="18" xfId="0" applyNumberFormat="1" applyFont="1" applyFill="1" applyBorder="1" applyAlignment="1">
      <alignment horizontal="center" vertical="top" wrapText="1"/>
    </xf>
    <xf numFmtId="164" fontId="5" fillId="0" borderId="5" xfId="0" applyNumberFormat="1" applyFont="1" applyFill="1" applyBorder="1" applyAlignment="1">
      <alignment horizontal="center" vertical="top" wrapText="1"/>
    </xf>
    <xf numFmtId="164" fontId="9" fillId="0" borderId="6" xfId="0" applyFont="1" applyFill="1" applyBorder="1" applyAlignment="1">
      <alignment horizontal="center" vertical="top" wrapText="1"/>
    </xf>
    <xf numFmtId="164" fontId="5" fillId="0" borderId="8" xfId="0" applyFont="1" applyFill="1" applyBorder="1" applyAlignment="1">
      <alignment horizontal="center" vertical="top" wrapText="1"/>
    </xf>
    <xf numFmtId="164" fontId="9" fillId="0" borderId="8" xfId="0" applyFont="1" applyFill="1" applyBorder="1" applyAlignment="1">
      <alignment vertical="top" wrapText="1"/>
    </xf>
    <xf numFmtId="164" fontId="9" fillId="0" borderId="1" xfId="0" applyFont="1" applyFill="1" applyBorder="1" applyAlignment="1">
      <alignment vertical="top" wrapText="1"/>
    </xf>
    <xf numFmtId="164" fontId="9" fillId="0" borderId="3" xfId="0" applyFont="1" applyFill="1" applyBorder="1" applyAlignment="1">
      <alignment horizontal="left" vertical="top" wrapText="1"/>
    </xf>
    <xf numFmtId="164" fontId="9" fillId="0" borderId="3" xfId="0" applyFont="1" applyFill="1" applyBorder="1" applyAlignment="1">
      <alignment vertical="top" wrapText="1"/>
    </xf>
    <xf numFmtId="164" fontId="9" fillId="0" borderId="9" xfId="0" applyFont="1" applyFill="1" applyBorder="1" applyAlignment="1">
      <alignment horizontal="center" vertical="top" wrapText="1"/>
    </xf>
    <xf numFmtId="164" fontId="5" fillId="0" borderId="10" xfId="0" applyFont="1" applyFill="1" applyBorder="1" applyAlignment="1">
      <alignment horizontal="center" vertical="center" wrapText="1"/>
    </xf>
    <xf numFmtId="164" fontId="5" fillId="0" borderId="10" xfId="0" applyFont="1" applyFill="1" applyBorder="1" applyAlignment="1">
      <alignment horizontal="center" vertical="top" wrapText="1"/>
    </xf>
    <xf numFmtId="167" fontId="5" fillId="0" borderId="10" xfId="0" applyNumberFormat="1" applyFont="1" applyFill="1" applyBorder="1" applyAlignment="1">
      <alignment horizontal="center" vertical="center" wrapText="1"/>
    </xf>
    <xf numFmtId="164" fontId="9" fillId="0" borderId="10" xfId="0" applyFont="1" applyFill="1" applyBorder="1" applyAlignment="1">
      <alignment vertical="top" wrapText="1"/>
    </xf>
    <xf numFmtId="164" fontId="9" fillId="0" borderId="10" xfId="0" applyFont="1" applyFill="1" applyBorder="1" applyAlignment="1">
      <alignment horizontal="center" vertical="top" wrapText="1"/>
    </xf>
    <xf numFmtId="164" fontId="9" fillId="0" borderId="10" xfId="0" applyFont="1" applyFill="1" applyBorder="1" applyAlignment="1">
      <alignment horizontal="center" vertical="center" wrapText="1"/>
    </xf>
    <xf numFmtId="167" fontId="9" fillId="0" borderId="10" xfId="0" applyNumberFormat="1" applyFont="1" applyFill="1" applyBorder="1" applyAlignment="1">
      <alignment horizontal="center" vertical="center" wrapText="1"/>
    </xf>
    <xf numFmtId="164" fontId="9" fillId="0" borderId="6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vertical="center" wrapText="1"/>
    </xf>
    <xf numFmtId="164" fontId="5" fillId="0" borderId="1" xfId="0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top" wrapText="1"/>
    </xf>
    <xf numFmtId="164" fontId="9" fillId="0" borderId="1" xfId="0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 wrapText="1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1" xfId="0" applyFont="1" applyFill="1" applyBorder="1" applyAlignment="1">
      <alignment vertical="center" wrapText="1"/>
    </xf>
    <xf numFmtId="167" fontId="5" fillId="3" borderId="1" xfId="0" applyNumberFormat="1" applyFont="1" applyFill="1" applyBorder="1" applyAlignment="1">
      <alignment horizontal="center" vertical="center" wrapText="1"/>
    </xf>
    <xf numFmtId="164" fontId="9" fillId="3" borderId="1" xfId="0" applyFont="1" applyFill="1" applyBorder="1" applyAlignment="1">
      <alignment vertical="top" wrapText="1"/>
    </xf>
    <xf numFmtId="164" fontId="9" fillId="3" borderId="1" xfId="0" applyFont="1" applyFill="1" applyBorder="1" applyAlignment="1">
      <alignment horizontal="center" vertical="center" wrapText="1"/>
    </xf>
    <xf numFmtId="164" fontId="5" fillId="3" borderId="1" xfId="0" applyFont="1" applyFill="1" applyBorder="1" applyAlignment="1">
      <alignment horizontal="center" vertical="top" wrapText="1"/>
    </xf>
    <xf numFmtId="167" fontId="9" fillId="2" borderId="1" xfId="0" applyNumberFormat="1" applyFont="1" applyFill="1" applyBorder="1" applyAlignment="1">
      <alignment horizontal="center" vertical="center" wrapText="1"/>
    </xf>
    <xf numFmtId="164" fontId="9" fillId="3" borderId="1" xfId="0" applyFont="1" applyFill="1" applyBorder="1" applyAlignment="1">
      <alignment horizontal="center" vertical="top" wrapText="1"/>
    </xf>
    <xf numFmtId="164" fontId="5" fillId="0" borderId="11" xfId="0" applyFont="1" applyFill="1" applyBorder="1" applyAlignment="1">
      <alignment horizontal="center" vertical="center" wrapText="1"/>
    </xf>
    <xf numFmtId="164" fontId="5" fillId="0" borderId="11" xfId="0" applyFont="1" applyFill="1" applyBorder="1" applyAlignment="1">
      <alignment vertical="center" wrapText="1"/>
    </xf>
    <xf numFmtId="167" fontId="5" fillId="0" borderId="11" xfId="0" applyNumberFormat="1" applyFont="1" applyFill="1" applyBorder="1" applyAlignment="1">
      <alignment horizontal="center" vertical="center" wrapText="1"/>
    </xf>
    <xf numFmtId="164" fontId="9" fillId="0" borderId="11" xfId="0" applyFont="1" applyFill="1" applyBorder="1" applyAlignment="1">
      <alignment vertical="top" wrapText="1"/>
    </xf>
    <xf numFmtId="164" fontId="5" fillId="0" borderId="11" xfId="0" applyFont="1" applyFill="1" applyBorder="1" applyAlignment="1">
      <alignment horizontal="center" vertical="top" wrapText="1"/>
    </xf>
    <xf numFmtId="167" fontId="9" fillId="0" borderId="11" xfId="0" applyNumberFormat="1" applyFont="1" applyFill="1" applyBorder="1" applyAlignment="1">
      <alignment horizontal="center" vertical="center" wrapText="1"/>
    </xf>
    <xf numFmtId="164" fontId="9" fillId="0" borderId="11" xfId="0" applyFont="1" applyFill="1" applyBorder="1" applyAlignment="1">
      <alignment horizontal="center" vertical="top" wrapText="1"/>
    </xf>
    <xf numFmtId="164" fontId="9" fillId="0" borderId="10" xfId="0" applyFont="1" applyFill="1" applyBorder="1" applyAlignment="1">
      <alignment horizontal="center" vertical="center" wrapText="1"/>
    </xf>
    <xf numFmtId="164" fontId="9" fillId="0" borderId="19" xfId="0" applyFont="1" applyFill="1" applyBorder="1" applyAlignment="1">
      <alignment horizontal="center" vertical="top" wrapText="1"/>
    </xf>
    <xf numFmtId="169" fontId="9" fillId="0" borderId="1" xfId="0" applyNumberFormat="1" applyFont="1" applyFill="1" applyBorder="1" applyAlignment="1">
      <alignment horizontal="center" vertical="center" wrapText="1"/>
    </xf>
    <xf numFmtId="169" fontId="9" fillId="3" borderId="1" xfId="0" applyNumberFormat="1" applyFont="1" applyFill="1" applyBorder="1" applyAlignment="1">
      <alignment horizontal="center" vertical="center" wrapText="1"/>
    </xf>
    <xf numFmtId="169" fontId="9" fillId="0" borderId="11" xfId="0" applyNumberFormat="1" applyFont="1" applyFill="1" applyBorder="1" applyAlignment="1">
      <alignment horizontal="center" vertical="center" wrapText="1"/>
    </xf>
    <xf numFmtId="164" fontId="9" fillId="0" borderId="20" xfId="0" applyFont="1" applyFill="1" applyBorder="1" applyAlignment="1">
      <alignment horizontal="center" vertical="top" wrapText="1"/>
    </xf>
    <xf numFmtId="164" fontId="5" fillId="0" borderId="20" xfId="0" applyFont="1" applyFill="1" applyBorder="1" applyAlignment="1">
      <alignment horizontal="center" vertical="center" wrapText="1"/>
    </xf>
    <xf numFmtId="164" fontId="5" fillId="0" borderId="20" xfId="0" applyFont="1" applyFill="1" applyBorder="1" applyAlignment="1">
      <alignment horizontal="center" vertical="top" wrapText="1"/>
    </xf>
    <xf numFmtId="167" fontId="5" fillId="0" borderId="20" xfId="0" applyNumberFormat="1" applyFont="1" applyFill="1" applyBorder="1" applyAlignment="1">
      <alignment horizontal="center" vertical="center" wrapText="1"/>
    </xf>
    <xf numFmtId="167" fontId="5" fillId="0" borderId="5" xfId="0" applyNumberFormat="1" applyFont="1" applyFill="1" applyBorder="1" applyAlignment="1">
      <alignment horizontal="center" vertical="center" wrapText="1"/>
    </xf>
    <xf numFmtId="167" fontId="9" fillId="0" borderId="20" xfId="0" applyNumberFormat="1" applyFont="1" applyFill="1" applyBorder="1" applyAlignment="1">
      <alignment horizontal="center" vertical="center" wrapText="1"/>
    </xf>
    <xf numFmtId="170" fontId="9" fillId="0" borderId="20" xfId="0" applyNumberFormat="1" applyFont="1" applyFill="1" applyBorder="1" applyAlignment="1">
      <alignment horizontal="center" vertical="center" wrapText="1"/>
    </xf>
    <xf numFmtId="170" fontId="9" fillId="0" borderId="20" xfId="0" applyNumberFormat="1" applyFont="1" applyFill="1" applyBorder="1" applyAlignment="1">
      <alignment vertical="top" wrapText="1"/>
    </xf>
    <xf numFmtId="164" fontId="5" fillId="0" borderId="20" xfId="0" applyFont="1" applyFill="1" applyBorder="1" applyAlignment="1">
      <alignment vertical="top" wrapText="1"/>
    </xf>
    <xf numFmtId="164" fontId="9" fillId="0" borderId="20" xfId="0" applyFont="1" applyFill="1" applyBorder="1" applyAlignment="1">
      <alignment vertical="top" wrapText="1"/>
    </xf>
    <xf numFmtId="164" fontId="10" fillId="0" borderId="9" xfId="0" applyFont="1" applyFill="1" applyBorder="1" applyAlignment="1">
      <alignment horizontal="center" vertical="top" wrapText="1"/>
    </xf>
    <xf numFmtId="166" fontId="11" fillId="0" borderId="10" xfId="0" applyNumberFormat="1" applyFont="1" applyFill="1" applyBorder="1" applyAlignment="1">
      <alignment horizontal="center" vertical="center" wrapText="1"/>
    </xf>
    <xf numFmtId="166" fontId="9" fillId="0" borderId="10" xfId="0" applyNumberFormat="1" applyFont="1" applyFill="1" applyBorder="1" applyAlignment="1">
      <alignment vertical="center" wrapText="1"/>
    </xf>
    <xf numFmtId="166" fontId="9" fillId="0" borderId="1" xfId="0" applyNumberFormat="1" applyFont="1" applyFill="1" applyBorder="1" applyAlignment="1">
      <alignment vertical="center" wrapText="1"/>
    </xf>
    <xf numFmtId="164" fontId="5" fillId="0" borderId="21" xfId="0" applyFont="1" applyFill="1" applyBorder="1" applyAlignment="1">
      <alignment horizontal="center" vertical="top" wrapText="1"/>
    </xf>
    <xf numFmtId="164" fontId="9" fillId="0" borderId="22" xfId="0" applyFont="1" applyFill="1" applyBorder="1" applyAlignment="1">
      <alignment horizontal="left" vertical="top" wrapText="1"/>
    </xf>
    <xf numFmtId="167" fontId="5" fillId="0" borderId="10" xfId="0" applyNumberFormat="1" applyFont="1" applyFill="1" applyBorder="1" applyAlignment="1">
      <alignment horizontal="center" vertical="top" wrapText="1"/>
    </xf>
    <xf numFmtId="167" fontId="9" fillId="0" borderId="10" xfId="0" applyNumberFormat="1" applyFont="1" applyFill="1" applyBorder="1" applyAlignment="1">
      <alignment horizontal="center" vertical="top" wrapText="1"/>
    </xf>
    <xf numFmtId="170" fontId="12" fillId="0" borderId="10" xfId="0" applyNumberFormat="1" applyFont="1" applyFill="1" applyBorder="1" applyAlignment="1">
      <alignment horizontal="center" vertical="top" wrapText="1"/>
    </xf>
    <xf numFmtId="169" fontId="9" fillId="0" borderId="10" xfId="0" applyNumberFormat="1" applyFont="1" applyFill="1" applyBorder="1" applyAlignment="1">
      <alignment horizontal="center" vertical="top" wrapText="1"/>
    </xf>
    <xf numFmtId="164" fontId="9" fillId="0" borderId="19" xfId="0" applyFont="1" applyFill="1" applyBorder="1" applyAlignment="1">
      <alignment horizontal="left" vertical="top" wrapText="1"/>
    </xf>
    <xf numFmtId="167" fontId="9" fillId="0" borderId="1" xfId="0" applyNumberFormat="1" applyFont="1" applyFill="1" applyBorder="1" applyAlignment="1">
      <alignment horizontal="center" vertical="top" wrapText="1"/>
    </xf>
    <xf numFmtId="167" fontId="5" fillId="0" borderId="1" xfId="0" applyNumberFormat="1" applyFont="1" applyFill="1" applyBorder="1" applyAlignment="1">
      <alignment horizontal="center" vertical="top" wrapText="1"/>
    </xf>
    <xf numFmtId="169" fontId="5" fillId="0" borderId="1" xfId="0" applyNumberFormat="1" applyFont="1" applyFill="1" applyBorder="1" applyAlignment="1">
      <alignment horizontal="center" vertical="top" wrapText="1"/>
    </xf>
    <xf numFmtId="170" fontId="9" fillId="0" borderId="1" xfId="0" applyNumberFormat="1" applyFont="1" applyFill="1" applyBorder="1" applyAlignment="1">
      <alignment horizontal="center" vertical="top" wrapText="1"/>
    </xf>
    <xf numFmtId="169" fontId="9" fillId="0" borderId="1" xfId="0" applyNumberFormat="1" applyFont="1" applyFill="1" applyBorder="1" applyAlignment="1">
      <alignment horizontal="center" vertical="top" wrapText="1"/>
    </xf>
    <xf numFmtId="164" fontId="9" fillId="0" borderId="15" xfId="0" applyFont="1" applyFill="1" applyBorder="1" applyAlignment="1">
      <alignment horizontal="left" vertical="center" wrapText="1"/>
    </xf>
    <xf numFmtId="167" fontId="5" fillId="3" borderId="1" xfId="0" applyNumberFormat="1" applyFont="1" applyFill="1" applyBorder="1" applyAlignment="1">
      <alignment horizontal="center" vertical="top" wrapText="1"/>
    </xf>
    <xf numFmtId="169" fontId="5" fillId="3" borderId="1" xfId="0" applyNumberFormat="1" applyFont="1" applyFill="1" applyBorder="1" applyAlignment="1">
      <alignment horizontal="center" vertical="top" wrapText="1"/>
    </xf>
    <xf numFmtId="167" fontId="9" fillId="3" borderId="1" xfId="0" applyNumberFormat="1" applyFont="1" applyFill="1" applyBorder="1" applyAlignment="1">
      <alignment horizontal="center" vertical="top" wrapText="1"/>
    </xf>
    <xf numFmtId="170" fontId="9" fillId="2" borderId="1" xfId="0" applyNumberFormat="1" applyFont="1" applyFill="1" applyBorder="1" applyAlignment="1">
      <alignment horizontal="center" vertical="top" wrapText="1"/>
    </xf>
    <xf numFmtId="170" fontId="9" fillId="3" borderId="1" xfId="0" applyNumberFormat="1" applyFont="1" applyFill="1" applyBorder="1" applyAlignment="1">
      <alignment horizontal="center" vertical="top" wrapText="1"/>
    </xf>
    <xf numFmtId="169" fontId="9" fillId="3" borderId="1" xfId="0" applyNumberFormat="1" applyFont="1" applyFill="1" applyBorder="1" applyAlignment="1">
      <alignment horizontal="center" vertical="top" wrapText="1"/>
    </xf>
    <xf numFmtId="167" fontId="5" fillId="0" borderId="11" xfId="0" applyNumberFormat="1" applyFont="1" applyFill="1" applyBorder="1" applyAlignment="1">
      <alignment horizontal="center" vertical="top" wrapText="1"/>
    </xf>
    <xf numFmtId="169" fontId="5" fillId="0" borderId="11" xfId="0" applyNumberFormat="1" applyFont="1" applyFill="1" applyBorder="1" applyAlignment="1">
      <alignment horizontal="center" vertical="top" wrapText="1"/>
    </xf>
    <xf numFmtId="167" fontId="9" fillId="0" borderId="11" xfId="0" applyNumberFormat="1" applyFont="1" applyFill="1" applyBorder="1" applyAlignment="1">
      <alignment horizontal="center" vertical="top" wrapText="1"/>
    </xf>
    <xf numFmtId="170" fontId="9" fillId="0" borderId="11" xfId="0" applyNumberFormat="1" applyFont="1" applyFill="1" applyBorder="1" applyAlignment="1">
      <alignment horizontal="center" vertical="top" wrapText="1"/>
    </xf>
    <xf numFmtId="169" fontId="9" fillId="0" borderId="11" xfId="0" applyNumberFormat="1" applyFont="1" applyFill="1" applyBorder="1" applyAlignment="1">
      <alignment horizontal="center" vertical="top" wrapText="1"/>
    </xf>
    <xf numFmtId="164" fontId="9" fillId="0" borderId="17" xfId="0" applyFont="1" applyFill="1" applyBorder="1" applyAlignment="1">
      <alignment horizontal="left" vertical="center" wrapText="1"/>
    </xf>
    <xf numFmtId="165" fontId="9" fillId="0" borderId="10" xfId="17" applyNumberFormat="1" applyFont="1" applyFill="1" applyBorder="1" applyAlignment="1" applyProtection="1">
      <alignment horizontal="center" vertical="top" wrapText="1"/>
      <protection/>
    </xf>
    <xf numFmtId="167" fontId="5" fillId="0" borderId="8" xfId="0" applyNumberFormat="1" applyFont="1" applyFill="1" applyBorder="1" applyAlignment="1">
      <alignment horizontal="center" vertical="top" wrapText="1"/>
    </xf>
    <xf numFmtId="169" fontId="5" fillId="0" borderId="8" xfId="0" applyNumberFormat="1" applyFont="1" applyFill="1" applyBorder="1" applyAlignment="1">
      <alignment horizontal="center" vertical="top" wrapText="1"/>
    </xf>
    <xf numFmtId="167" fontId="9" fillId="0" borderId="8" xfId="0" applyNumberFormat="1" applyFont="1" applyFill="1" applyBorder="1" applyAlignment="1">
      <alignment horizontal="center" vertical="top" wrapText="1"/>
    </xf>
    <xf numFmtId="170" fontId="12" fillId="0" borderId="8" xfId="0" applyNumberFormat="1" applyFont="1" applyFill="1" applyBorder="1" applyAlignment="1">
      <alignment horizontal="center" vertical="top" wrapText="1"/>
    </xf>
    <xf numFmtId="170" fontId="9" fillId="0" borderId="8" xfId="0" applyNumberFormat="1" applyFont="1" applyFill="1" applyBorder="1" applyAlignment="1">
      <alignment horizontal="center" vertical="top" wrapText="1"/>
    </xf>
    <xf numFmtId="169" fontId="9" fillId="0" borderId="8" xfId="0" applyNumberFormat="1" applyFont="1" applyFill="1" applyBorder="1" applyAlignment="1">
      <alignment horizontal="center" vertical="top" wrapText="1"/>
    </xf>
    <xf numFmtId="164" fontId="9" fillId="0" borderId="8" xfId="0" applyFont="1" applyFill="1" applyBorder="1" applyAlignment="1">
      <alignment horizontal="left" vertical="center" wrapText="1"/>
    </xf>
    <xf numFmtId="164" fontId="9" fillId="0" borderId="1" xfId="0" applyFont="1" applyFill="1" applyBorder="1" applyAlignment="1">
      <alignment horizontal="left" vertical="center" wrapText="1"/>
    </xf>
    <xf numFmtId="167" fontId="9" fillId="2" borderId="1" xfId="0" applyNumberFormat="1" applyFont="1" applyFill="1" applyBorder="1" applyAlignment="1">
      <alignment horizontal="center" vertical="top" wrapText="1"/>
    </xf>
    <xf numFmtId="167" fontId="9" fillId="0" borderId="1" xfId="0" applyNumberFormat="1" applyFont="1" applyFill="1" applyBorder="1" applyAlignment="1">
      <alignment vertical="top" wrapText="1"/>
    </xf>
    <xf numFmtId="170" fontId="9" fillId="0" borderId="1" xfId="0" applyNumberFormat="1" applyFont="1" applyFill="1" applyBorder="1" applyAlignment="1">
      <alignment vertical="top" wrapText="1"/>
    </xf>
    <xf numFmtId="170" fontId="9" fillId="0" borderId="1" xfId="0" applyNumberFormat="1" applyFont="1" applyFill="1" applyBorder="1" applyAlignment="1">
      <alignment horizontal="center" vertical="center" wrapText="1"/>
    </xf>
    <xf numFmtId="167" fontId="9" fillId="3" borderId="1" xfId="0" applyNumberFormat="1" applyFont="1" applyFill="1" applyBorder="1" applyAlignment="1">
      <alignment vertical="top" wrapText="1"/>
    </xf>
    <xf numFmtId="170" fontId="9" fillId="3" borderId="1" xfId="0" applyNumberFormat="1" applyFont="1" applyFill="1" applyBorder="1" applyAlignment="1">
      <alignment vertical="top" wrapText="1"/>
    </xf>
    <xf numFmtId="164" fontId="5" fillId="3" borderId="1" xfId="0" applyFont="1" applyFill="1" applyBorder="1" applyAlignment="1">
      <alignment vertical="top" wrapText="1"/>
    </xf>
    <xf numFmtId="167" fontId="5" fillId="0" borderId="1" xfId="0" applyNumberFormat="1" applyFont="1" applyFill="1" applyBorder="1" applyAlignment="1">
      <alignment vertical="top" wrapText="1"/>
    </xf>
    <xf numFmtId="170" fontId="12" fillId="0" borderId="1" xfId="0" applyNumberFormat="1" applyFont="1" applyFill="1" applyBorder="1" applyAlignment="1">
      <alignment horizontal="center" vertical="top" wrapText="1"/>
    </xf>
    <xf numFmtId="167" fontId="13" fillId="0" borderId="1" xfId="0" applyNumberFormat="1" applyFont="1" applyFill="1" applyBorder="1" applyAlignment="1">
      <alignment vertical="top" wrapText="1"/>
    </xf>
    <xf numFmtId="170" fontId="5" fillId="3" borderId="1" xfId="0" applyNumberFormat="1" applyFont="1" applyFill="1" applyBorder="1" applyAlignment="1">
      <alignment horizontal="center" vertical="center" wrapText="1"/>
    </xf>
    <xf numFmtId="167" fontId="5" fillId="3" borderId="1" xfId="0" applyNumberFormat="1" applyFont="1" applyFill="1" applyBorder="1" applyAlignment="1">
      <alignment vertical="top" wrapText="1"/>
    </xf>
    <xf numFmtId="167" fontId="9" fillId="3" borderId="1" xfId="0" applyNumberFormat="1" applyFont="1" applyFill="1" applyBorder="1" applyAlignment="1">
      <alignment horizontal="center" vertical="center" wrapText="1"/>
    </xf>
    <xf numFmtId="170" fontId="9" fillId="3" borderId="1" xfId="0" applyNumberFormat="1" applyFont="1" applyFill="1" applyBorder="1" applyAlignment="1">
      <alignment horizontal="center" vertical="center" wrapText="1"/>
    </xf>
    <xf numFmtId="169" fontId="5" fillId="0" borderId="1" xfId="0" applyNumberFormat="1" applyFont="1" applyFill="1" applyBorder="1" applyAlignment="1">
      <alignment vertical="top" wrapText="1"/>
    </xf>
    <xf numFmtId="167" fontId="5" fillId="0" borderId="1" xfId="0" applyNumberFormat="1" applyFont="1" applyFill="1" applyBorder="1" applyAlignment="1">
      <alignment horizontal="center" wrapText="1"/>
    </xf>
    <xf numFmtId="164" fontId="9" fillId="0" borderId="1" xfId="0" applyFont="1" applyFill="1" applyBorder="1" applyAlignment="1">
      <alignment vertical="center" wrapText="1"/>
    </xf>
    <xf numFmtId="170" fontId="9" fillId="2" borderId="1" xfId="0" applyNumberFormat="1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top" wrapText="1"/>
    </xf>
    <xf numFmtId="167" fontId="5" fillId="3" borderId="3" xfId="0" applyNumberFormat="1" applyFont="1" applyFill="1" applyBorder="1" applyAlignment="1">
      <alignment horizontal="center" vertical="center" wrapText="1"/>
    </xf>
    <xf numFmtId="167" fontId="9" fillId="3" borderId="3" xfId="0" applyNumberFormat="1" applyFont="1" applyFill="1" applyBorder="1" applyAlignment="1">
      <alignment horizontal="center" vertical="center" wrapText="1"/>
    </xf>
    <xf numFmtId="170" fontId="9" fillId="2" borderId="3" xfId="0" applyNumberFormat="1" applyFont="1" applyFill="1" applyBorder="1" applyAlignment="1">
      <alignment horizontal="center" vertical="center" wrapText="1"/>
    </xf>
    <xf numFmtId="170" fontId="9" fillId="3" borderId="3" xfId="0" applyNumberFormat="1" applyFont="1" applyFill="1" applyBorder="1" applyAlignment="1">
      <alignment horizontal="center" vertical="center" wrapText="1"/>
    </xf>
    <xf numFmtId="164" fontId="9" fillId="0" borderId="3" xfId="0" applyFont="1" applyFill="1" applyBorder="1" applyAlignment="1">
      <alignment vertical="center" wrapText="1"/>
    </xf>
    <xf numFmtId="166" fontId="5" fillId="0" borderId="10" xfId="0" applyNumberFormat="1" applyFont="1" applyFill="1" applyBorder="1" applyAlignment="1">
      <alignment horizontal="center" vertical="top" wrapText="1"/>
    </xf>
    <xf numFmtId="170" fontId="5" fillId="0" borderId="10" xfId="0" applyNumberFormat="1" applyFont="1" applyFill="1" applyBorder="1" applyAlignment="1">
      <alignment horizontal="center" vertical="top" wrapText="1"/>
    </xf>
    <xf numFmtId="166" fontId="11" fillId="0" borderId="10" xfId="0" applyNumberFormat="1" applyFont="1" applyFill="1" applyBorder="1" applyAlignment="1">
      <alignment horizontal="center" vertical="top" wrapText="1"/>
    </xf>
    <xf numFmtId="166" fontId="9" fillId="0" borderId="10" xfId="0" applyNumberFormat="1" applyFont="1" applyFill="1" applyBorder="1" applyAlignment="1">
      <alignment vertical="top" wrapText="1"/>
    </xf>
    <xf numFmtId="170" fontId="9" fillId="0" borderId="10" xfId="0" applyNumberFormat="1" applyFont="1" applyFill="1" applyBorder="1" applyAlignment="1">
      <alignment horizontal="center" vertical="top" wrapText="1"/>
    </xf>
    <xf numFmtId="166" fontId="5" fillId="0" borderId="1" xfId="0" applyNumberFormat="1" applyFont="1" applyFill="1" applyBorder="1" applyAlignment="1">
      <alignment horizontal="center" vertical="top" wrapText="1"/>
    </xf>
    <xf numFmtId="170" fontId="5" fillId="0" borderId="1" xfId="0" applyNumberFormat="1" applyFont="1" applyFill="1" applyBorder="1" applyAlignment="1">
      <alignment horizontal="center" vertical="top" wrapText="1"/>
    </xf>
    <xf numFmtId="170" fontId="5" fillId="0" borderId="11" xfId="0" applyNumberFormat="1" applyFont="1" applyFill="1" applyBorder="1" applyAlignment="1">
      <alignment horizontal="center" vertical="top" wrapText="1"/>
    </xf>
    <xf numFmtId="165" fontId="9" fillId="0" borderId="23" xfId="0" applyNumberFormat="1" applyFont="1" applyFill="1" applyBorder="1" applyAlignment="1">
      <alignment horizontal="center" vertical="top" wrapText="1"/>
    </xf>
    <xf numFmtId="164" fontId="5" fillId="0" borderId="10" xfId="0" applyFont="1" applyFill="1" applyBorder="1" applyAlignment="1">
      <alignment vertical="top" wrapText="1"/>
    </xf>
    <xf numFmtId="164" fontId="9" fillId="0" borderId="7" xfId="0" applyFont="1" applyFill="1" applyBorder="1" applyAlignment="1">
      <alignment horizontal="center" vertical="top" wrapText="1"/>
    </xf>
    <xf numFmtId="170" fontId="5" fillId="0" borderId="4" xfId="0" applyNumberFormat="1" applyFont="1" applyFill="1" applyBorder="1" applyAlignment="1">
      <alignment horizontal="center" vertical="top" wrapText="1"/>
    </xf>
    <xf numFmtId="164" fontId="5" fillId="0" borderId="1" xfId="0" applyFont="1" applyFill="1" applyBorder="1" applyAlignment="1">
      <alignment horizontal="center" vertical="center"/>
    </xf>
    <xf numFmtId="170" fontId="5" fillId="3" borderId="1" xfId="0" applyNumberFormat="1" applyFont="1" applyFill="1" applyBorder="1" applyAlignment="1">
      <alignment horizontal="center" vertical="top" wrapText="1"/>
    </xf>
    <xf numFmtId="164" fontId="5" fillId="0" borderId="11" xfId="0" applyFont="1" applyFill="1" applyBorder="1" applyAlignment="1">
      <alignment horizontal="center" vertical="center"/>
    </xf>
    <xf numFmtId="164" fontId="0" fillId="0" borderId="17" xfId="0" applyFill="1" applyBorder="1" applyAlignment="1">
      <alignment/>
    </xf>
    <xf numFmtId="164" fontId="0" fillId="0" borderId="7" xfId="0" applyFill="1" applyBorder="1" applyAlignment="1">
      <alignment/>
    </xf>
    <xf numFmtId="164" fontId="2" fillId="0" borderId="0" xfId="0" applyFont="1" applyFill="1" applyBorder="1" applyAlignment="1">
      <alignment vertical="top" wrapText="1"/>
    </xf>
    <xf numFmtId="164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61"/>
  <sheetViews>
    <sheetView tabSelected="1" view="pageBreakPreview" zoomScaleNormal="50" zoomScaleSheetLayoutView="100" workbookViewId="0" topLeftCell="A1">
      <selection activeCell="N2" sqref="N2"/>
    </sheetView>
  </sheetViews>
  <sheetFormatPr defaultColWidth="9.00390625" defaultRowHeight="12.75"/>
  <cols>
    <col min="1" max="1" width="6.125" style="0" customWidth="1"/>
    <col min="2" max="2" width="42.125" style="1" customWidth="1"/>
    <col min="3" max="3" width="17.125" style="1" customWidth="1"/>
    <col min="4" max="4" width="9.125" style="1" hidden="1" customWidth="1"/>
    <col min="5" max="5" width="16.50390625" style="1" customWidth="1"/>
    <col min="6" max="6" width="1.875" style="1" hidden="1" customWidth="1"/>
    <col min="7" max="7" width="11.50390625" style="1" customWidth="1"/>
    <col min="8" max="8" width="13.875" style="1" customWidth="1"/>
    <col min="9" max="9" width="11.375" style="1" customWidth="1"/>
    <col min="10" max="10" width="15.375" style="1" customWidth="1"/>
    <col min="11" max="11" width="9.125" style="1" hidden="1" customWidth="1"/>
    <col min="12" max="12" width="13.625" style="1" customWidth="1"/>
    <col min="13" max="13" width="9.125" style="1" hidden="1" customWidth="1"/>
    <col min="14" max="14" width="15.375" style="1" customWidth="1"/>
    <col min="15" max="15" width="23.50390625" style="1" customWidth="1"/>
    <col min="16" max="16" width="38.875" style="1" customWidth="1"/>
  </cols>
  <sheetData>
    <row r="1" spans="1:16" ht="30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5"/>
      <c r="O1" s="6"/>
      <c r="P1" s="6" t="s">
        <v>0</v>
      </c>
    </row>
    <row r="2" spans="1:16" ht="16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5" t="s">
        <v>1</v>
      </c>
      <c r="O2" s="5"/>
      <c r="P2" s="5"/>
    </row>
    <row r="3" spans="1:16" ht="16.5" customHeight="1">
      <c r="A3" s="2"/>
      <c r="B3" s="7"/>
      <c r="C3" s="7"/>
      <c r="D3" s="7"/>
      <c r="E3" s="7"/>
      <c r="F3" s="7"/>
      <c r="G3" s="7"/>
      <c r="H3" s="7"/>
      <c r="I3" s="7"/>
      <c r="J3" s="7"/>
      <c r="K3" s="7"/>
      <c r="L3" s="5" t="s">
        <v>2</v>
      </c>
      <c r="M3" s="5"/>
      <c r="N3" s="5"/>
      <c r="O3" s="5"/>
      <c r="P3" s="5"/>
    </row>
    <row r="4" spans="1:16" ht="18.75" customHeight="1">
      <c r="A4" s="8"/>
      <c r="B4" s="9"/>
      <c r="C4" s="10"/>
      <c r="D4" s="10"/>
      <c r="E4" s="11"/>
      <c r="F4" s="10"/>
      <c r="G4" s="10" t="s">
        <v>3</v>
      </c>
      <c r="H4" s="10"/>
      <c r="I4" s="10"/>
      <c r="J4" s="10"/>
      <c r="K4" s="10"/>
      <c r="L4" s="10"/>
      <c r="M4" s="10"/>
      <c r="N4" s="10"/>
      <c r="O4" s="9"/>
      <c r="P4" s="12"/>
    </row>
    <row r="5" spans="1:16" ht="15" customHeight="1">
      <c r="A5" s="13" t="s">
        <v>4</v>
      </c>
      <c r="B5" s="13" t="s">
        <v>5</v>
      </c>
      <c r="C5" s="13" t="s">
        <v>6</v>
      </c>
      <c r="D5" s="13" t="s">
        <v>7</v>
      </c>
      <c r="E5" s="13"/>
      <c r="F5" s="14" t="s">
        <v>8</v>
      </c>
      <c r="G5" s="15" t="s">
        <v>9</v>
      </c>
      <c r="H5" s="15"/>
      <c r="I5" s="15"/>
      <c r="J5" s="15"/>
      <c r="K5" s="15"/>
      <c r="L5" s="15"/>
      <c r="M5" s="16" t="s">
        <v>10</v>
      </c>
      <c r="N5" s="16"/>
      <c r="O5" s="13" t="s">
        <v>11</v>
      </c>
      <c r="P5" s="13" t="s">
        <v>12</v>
      </c>
    </row>
    <row r="6" spans="1:16" ht="15" customHeight="1">
      <c r="A6" s="13"/>
      <c r="B6" s="13"/>
      <c r="C6" s="13"/>
      <c r="D6" s="13"/>
      <c r="E6" s="13"/>
      <c r="F6" s="14"/>
      <c r="G6" s="16" t="s">
        <v>13</v>
      </c>
      <c r="H6" s="15" t="s">
        <v>14</v>
      </c>
      <c r="I6" s="15"/>
      <c r="J6" s="15"/>
      <c r="K6" s="15"/>
      <c r="L6" s="15"/>
      <c r="M6" s="16"/>
      <c r="N6" s="16"/>
      <c r="O6" s="13"/>
      <c r="P6" s="13"/>
    </row>
    <row r="7" spans="1:16" ht="30" customHeight="1">
      <c r="A7" s="13"/>
      <c r="B7" s="13"/>
      <c r="C7" s="13"/>
      <c r="D7" s="13"/>
      <c r="E7" s="13"/>
      <c r="F7" s="14"/>
      <c r="G7" s="16"/>
      <c r="H7" s="17" t="s">
        <v>15</v>
      </c>
      <c r="I7" s="17"/>
      <c r="J7" s="17"/>
      <c r="K7" s="16" t="s">
        <v>16</v>
      </c>
      <c r="L7" s="16"/>
      <c r="M7" s="16"/>
      <c r="N7" s="16"/>
      <c r="O7" s="13"/>
      <c r="P7" s="13"/>
    </row>
    <row r="8" spans="1:16" ht="15" customHeight="1">
      <c r="A8" s="13"/>
      <c r="B8" s="13"/>
      <c r="C8" s="13"/>
      <c r="D8" s="13"/>
      <c r="E8" s="13"/>
      <c r="F8" s="14"/>
      <c r="G8" s="16"/>
      <c r="H8" s="18" t="s">
        <v>17</v>
      </c>
      <c r="I8" s="15" t="s">
        <v>18</v>
      </c>
      <c r="J8" s="15"/>
      <c r="K8" s="16"/>
      <c r="L8" s="16"/>
      <c r="M8" s="16"/>
      <c r="N8" s="16"/>
      <c r="O8" s="13"/>
      <c r="P8" s="13"/>
    </row>
    <row r="9" spans="1:16" ht="30" customHeight="1">
      <c r="A9" s="13"/>
      <c r="B9" s="13"/>
      <c r="C9" s="13"/>
      <c r="D9" s="13"/>
      <c r="E9" s="13"/>
      <c r="F9" s="14" t="s">
        <v>19</v>
      </c>
      <c r="G9" s="16"/>
      <c r="H9" s="18"/>
      <c r="I9" s="16" t="s">
        <v>20</v>
      </c>
      <c r="J9" s="13" t="s">
        <v>21</v>
      </c>
      <c r="K9" s="16"/>
      <c r="L9" s="16"/>
      <c r="M9" s="16"/>
      <c r="N9" s="16"/>
      <c r="O9" s="13"/>
      <c r="P9" s="13"/>
    </row>
    <row r="10" spans="1:16" s="21" customFormat="1" ht="15" customHeight="1">
      <c r="A10" s="19">
        <v>1</v>
      </c>
      <c r="B10" s="19">
        <v>2</v>
      </c>
      <c r="C10" s="19">
        <v>3</v>
      </c>
      <c r="D10" s="19">
        <v>4</v>
      </c>
      <c r="E10" s="19"/>
      <c r="F10" s="20">
        <v>5</v>
      </c>
      <c r="G10" s="19">
        <v>5</v>
      </c>
      <c r="H10" s="19">
        <v>6</v>
      </c>
      <c r="I10" s="19">
        <v>7</v>
      </c>
      <c r="J10" s="19">
        <v>8</v>
      </c>
      <c r="K10" s="19">
        <v>9</v>
      </c>
      <c r="L10" s="19"/>
      <c r="M10" s="19">
        <v>10</v>
      </c>
      <c r="N10" s="19"/>
      <c r="O10" s="19">
        <v>11</v>
      </c>
      <c r="P10" s="19">
        <v>12</v>
      </c>
    </row>
    <row r="11" spans="1:16" ht="15" customHeight="1">
      <c r="A11" s="22" t="s">
        <v>22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ht="15" customHeight="1">
      <c r="A12" s="23" t="s">
        <v>23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ht="16.5" customHeight="1">
      <c r="A13" s="24" t="s">
        <v>24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 ht="17.25" customHeight="1">
      <c r="A14" s="25" t="s">
        <v>25</v>
      </c>
      <c r="B14" s="26" t="s">
        <v>26</v>
      </c>
      <c r="C14" s="27">
        <v>2017</v>
      </c>
      <c r="D14" s="27"/>
      <c r="E14" s="28">
        <f>G14+J14+L14+N14</f>
        <v>821.482</v>
      </c>
      <c r="F14" s="28"/>
      <c r="G14" s="28"/>
      <c r="H14" s="28">
        <f>I14+J14</f>
        <v>355</v>
      </c>
      <c r="I14" s="28"/>
      <c r="J14" s="29">
        <v>355</v>
      </c>
      <c r="K14" s="29"/>
      <c r="L14" s="29">
        <v>341.482</v>
      </c>
      <c r="M14" s="29"/>
      <c r="N14" s="29">
        <v>125</v>
      </c>
      <c r="O14" s="30" t="s">
        <v>27</v>
      </c>
      <c r="P14" s="30" t="s">
        <v>28</v>
      </c>
    </row>
    <row r="15" spans="1:16" ht="17.25" customHeight="1">
      <c r="A15" s="25"/>
      <c r="B15" s="26"/>
      <c r="C15" s="27"/>
      <c r="D15" s="27"/>
      <c r="E15" s="28"/>
      <c r="F15" s="28"/>
      <c r="G15" s="28"/>
      <c r="H15" s="28"/>
      <c r="I15" s="28"/>
      <c r="J15" s="29"/>
      <c r="K15" s="29"/>
      <c r="L15" s="29"/>
      <c r="M15" s="29"/>
      <c r="N15" s="29"/>
      <c r="O15" s="30" t="s">
        <v>29</v>
      </c>
      <c r="P15" s="30"/>
    </row>
    <row r="16" spans="1:16" ht="17.25" customHeight="1">
      <c r="A16" s="25"/>
      <c r="B16" s="26"/>
      <c r="C16" s="27"/>
      <c r="D16" s="27"/>
      <c r="E16" s="28"/>
      <c r="F16" s="28"/>
      <c r="G16" s="28"/>
      <c r="H16" s="28"/>
      <c r="I16" s="28"/>
      <c r="J16" s="29"/>
      <c r="K16" s="29"/>
      <c r="L16" s="29"/>
      <c r="M16" s="29"/>
      <c r="N16" s="29"/>
      <c r="O16" s="30" t="s">
        <v>30</v>
      </c>
      <c r="P16" s="30"/>
    </row>
    <row r="17" spans="1:16" ht="17.25" customHeight="1">
      <c r="A17" s="25"/>
      <c r="B17" s="26"/>
      <c r="C17" s="27">
        <v>2018</v>
      </c>
      <c r="D17" s="31"/>
      <c r="E17" s="28">
        <v>936.281</v>
      </c>
      <c r="F17" s="29"/>
      <c r="G17" s="29"/>
      <c r="H17" s="29">
        <f aca="true" t="shared" si="0" ref="H17:H18">I17+J17</f>
        <v>263</v>
      </c>
      <c r="I17" s="29"/>
      <c r="J17" s="29">
        <v>263</v>
      </c>
      <c r="K17" s="29"/>
      <c r="L17" s="29">
        <v>277.757</v>
      </c>
      <c r="M17" s="29"/>
      <c r="N17" s="29">
        <v>113</v>
      </c>
      <c r="O17" s="30" t="s">
        <v>27</v>
      </c>
      <c r="P17" s="30"/>
    </row>
    <row r="18" spans="1:16" ht="18" customHeight="1">
      <c r="A18" s="25"/>
      <c r="B18" s="26"/>
      <c r="C18" s="32"/>
      <c r="D18" s="33"/>
      <c r="E18" s="29"/>
      <c r="F18" s="29"/>
      <c r="G18" s="29"/>
      <c r="H18" s="29">
        <f t="shared" si="0"/>
        <v>110</v>
      </c>
      <c r="I18" s="29"/>
      <c r="J18" s="29">
        <v>110</v>
      </c>
      <c r="K18" s="29"/>
      <c r="L18" s="29">
        <v>82.524</v>
      </c>
      <c r="M18" s="29"/>
      <c r="N18" s="29">
        <v>90</v>
      </c>
      <c r="O18" s="30" t="s">
        <v>29</v>
      </c>
      <c r="P18" s="30"/>
    </row>
    <row r="19" spans="1:16" ht="18" customHeight="1">
      <c r="A19" s="25"/>
      <c r="B19" s="26"/>
      <c r="C19" s="32"/>
      <c r="D19" s="33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30" t="s">
        <v>31</v>
      </c>
      <c r="P19" s="30"/>
    </row>
    <row r="20" spans="1:16" ht="18.75" customHeight="1">
      <c r="A20" s="25"/>
      <c r="B20" s="26"/>
      <c r="C20" s="27">
        <v>2019</v>
      </c>
      <c r="D20" s="31"/>
      <c r="E20" s="28">
        <f aca="true" t="shared" si="1" ref="E20:E31">G20+H20+L20+N20</f>
        <v>882.7570000000001</v>
      </c>
      <c r="F20" s="29"/>
      <c r="G20" s="28"/>
      <c r="H20" s="28">
        <f aca="true" t="shared" si="2" ref="H20:H31">I20+J20</f>
        <v>380</v>
      </c>
      <c r="I20" s="28"/>
      <c r="J20" s="28">
        <f>J21+J22</f>
        <v>380</v>
      </c>
      <c r="K20" s="28"/>
      <c r="L20" s="28">
        <v>377.757</v>
      </c>
      <c r="M20" s="28"/>
      <c r="N20" s="28">
        <f>N21+N22</f>
        <v>125</v>
      </c>
      <c r="O20" s="34"/>
      <c r="P20" s="30"/>
    </row>
    <row r="21" spans="1:16" ht="19.5" customHeight="1">
      <c r="A21" s="25"/>
      <c r="B21" s="26"/>
      <c r="C21" s="32"/>
      <c r="D21" s="33"/>
      <c r="E21" s="28">
        <f t="shared" si="1"/>
        <v>581.172</v>
      </c>
      <c r="F21" s="29"/>
      <c r="G21" s="29"/>
      <c r="H21" s="29">
        <f t="shared" si="2"/>
        <v>260.96</v>
      </c>
      <c r="I21" s="29"/>
      <c r="J21" s="29">
        <v>260.96</v>
      </c>
      <c r="K21" s="29"/>
      <c r="L21" s="29">
        <f>253.212</f>
        <v>253.212</v>
      </c>
      <c r="M21" s="29"/>
      <c r="N21" s="29">
        <v>67</v>
      </c>
      <c r="O21" s="30" t="s">
        <v>27</v>
      </c>
      <c r="P21" s="30"/>
    </row>
    <row r="22" spans="1:16" ht="24" customHeight="1">
      <c r="A22" s="25"/>
      <c r="B22" s="26"/>
      <c r="C22" s="32"/>
      <c r="D22" s="33"/>
      <c r="E22" s="28">
        <f t="shared" si="1"/>
        <v>301.58500000000004</v>
      </c>
      <c r="F22" s="29"/>
      <c r="G22" s="29"/>
      <c r="H22" s="29">
        <f t="shared" si="2"/>
        <v>119.04</v>
      </c>
      <c r="I22" s="29"/>
      <c r="J22" s="29">
        <v>119.04</v>
      </c>
      <c r="K22" s="29"/>
      <c r="L22" s="29">
        <v>124.545</v>
      </c>
      <c r="M22" s="29"/>
      <c r="N22" s="29">
        <v>58</v>
      </c>
      <c r="O22" s="30" t="s">
        <v>29</v>
      </c>
      <c r="P22" s="30"/>
    </row>
    <row r="23" spans="1:16" ht="18" customHeight="1">
      <c r="A23" s="25"/>
      <c r="B23" s="26"/>
      <c r="C23" s="27">
        <v>2020</v>
      </c>
      <c r="D23" s="33"/>
      <c r="E23" s="28">
        <f t="shared" si="1"/>
        <v>683.253</v>
      </c>
      <c r="F23" s="28">
        <f>F24+F25</f>
        <v>0</v>
      </c>
      <c r="G23" s="28">
        <f>G24+G25</f>
        <v>0</v>
      </c>
      <c r="H23" s="28">
        <f t="shared" si="2"/>
        <v>436.1</v>
      </c>
      <c r="I23" s="28">
        <f>I24+I25</f>
        <v>0</v>
      </c>
      <c r="J23" s="28">
        <f>J24+J25</f>
        <v>436.1</v>
      </c>
      <c r="K23" s="28">
        <f>K24+K25</f>
        <v>0</v>
      </c>
      <c r="L23" s="35">
        <f>L24+L25</f>
        <v>247.15300000000002</v>
      </c>
      <c r="M23" s="28">
        <f>M24+M25</f>
        <v>0</v>
      </c>
      <c r="N23" s="28">
        <f>N24+N25</f>
        <v>0</v>
      </c>
      <c r="P23" s="30"/>
    </row>
    <row r="24" spans="1:16" ht="18" customHeight="1">
      <c r="A24" s="25"/>
      <c r="B24" s="26"/>
      <c r="C24" s="27"/>
      <c r="D24" s="33"/>
      <c r="E24" s="36">
        <f t="shared" si="1"/>
        <v>475.772</v>
      </c>
      <c r="F24" s="37"/>
      <c r="G24" s="37"/>
      <c r="H24" s="37">
        <f t="shared" si="2"/>
        <v>292.2</v>
      </c>
      <c r="I24" s="37"/>
      <c r="J24" s="38">
        <v>292.2</v>
      </c>
      <c r="K24" s="38"/>
      <c r="L24" s="38">
        <f>253.212+0.46-105.072+34.972</f>
        <v>183.572</v>
      </c>
      <c r="M24" s="29"/>
      <c r="N24" s="29"/>
      <c r="O24" s="30" t="s">
        <v>27</v>
      </c>
      <c r="P24" s="30"/>
    </row>
    <row r="25" spans="1:16" ht="18" customHeight="1">
      <c r="A25" s="25"/>
      <c r="B25" s="26"/>
      <c r="C25" s="27"/>
      <c r="D25" s="33"/>
      <c r="E25" s="36">
        <f t="shared" si="1"/>
        <v>207.481</v>
      </c>
      <c r="F25" s="37"/>
      <c r="G25" s="37"/>
      <c r="H25" s="37">
        <f t="shared" si="2"/>
        <v>143.9</v>
      </c>
      <c r="I25" s="37"/>
      <c r="J25" s="38">
        <v>143.9</v>
      </c>
      <c r="K25" s="38"/>
      <c r="L25" s="38">
        <f>124.545-103.045+42.081</f>
        <v>63.581</v>
      </c>
      <c r="M25" s="29"/>
      <c r="N25" s="29"/>
      <c r="O25" s="30" t="s">
        <v>29</v>
      </c>
      <c r="P25" s="30"/>
    </row>
    <row r="26" spans="1:16" ht="18" customHeight="1">
      <c r="A26" s="25"/>
      <c r="B26" s="26"/>
      <c r="C26" s="27">
        <v>2021</v>
      </c>
      <c r="D26" s="33"/>
      <c r="E26" s="28">
        <f t="shared" si="1"/>
        <v>814.317</v>
      </c>
      <c r="F26" s="28">
        <f>F27+F28</f>
        <v>0</v>
      </c>
      <c r="G26" s="28">
        <f>G27+G28</f>
        <v>0</v>
      </c>
      <c r="H26" s="28">
        <f t="shared" si="2"/>
        <v>436.1</v>
      </c>
      <c r="I26" s="28">
        <f>I27+I28</f>
        <v>0</v>
      </c>
      <c r="J26" s="28">
        <f>J27+J28</f>
        <v>436.1</v>
      </c>
      <c r="K26" s="28">
        <f>K27+K28</f>
        <v>0</v>
      </c>
      <c r="L26" s="28">
        <f>L27+L28</f>
        <v>378.217</v>
      </c>
      <c r="M26" s="28">
        <f>M27+M28</f>
        <v>0</v>
      </c>
      <c r="N26" s="28">
        <f>N27+N28</f>
        <v>0</v>
      </c>
      <c r="P26" s="30"/>
    </row>
    <row r="27" spans="1:16" ht="18" customHeight="1">
      <c r="A27" s="25"/>
      <c r="B27" s="26"/>
      <c r="C27" s="27"/>
      <c r="D27" s="33"/>
      <c r="E27" s="28">
        <f t="shared" si="1"/>
        <v>545.872</v>
      </c>
      <c r="F27" s="29"/>
      <c r="G27" s="29"/>
      <c r="H27" s="29">
        <f t="shared" si="2"/>
        <v>292.2</v>
      </c>
      <c r="I27" s="29"/>
      <c r="J27" s="29">
        <v>292.2</v>
      </c>
      <c r="K27" s="29"/>
      <c r="L27" s="29">
        <f>163.7+89.972</f>
        <v>253.67199999999997</v>
      </c>
      <c r="M27" s="29"/>
      <c r="N27" s="29"/>
      <c r="O27" s="30" t="s">
        <v>27</v>
      </c>
      <c r="P27" s="30"/>
    </row>
    <row r="28" spans="1:16" ht="18" customHeight="1">
      <c r="A28" s="25"/>
      <c r="B28" s="26"/>
      <c r="C28" s="27"/>
      <c r="D28" s="33"/>
      <c r="E28" s="28">
        <f t="shared" si="1"/>
        <v>268.445</v>
      </c>
      <c r="F28" s="29"/>
      <c r="G28" s="29"/>
      <c r="H28" s="29">
        <f t="shared" si="2"/>
        <v>143.9</v>
      </c>
      <c r="I28" s="29"/>
      <c r="J28" s="29">
        <v>143.9</v>
      </c>
      <c r="K28" s="29"/>
      <c r="L28" s="29">
        <f>21.5+103.045</f>
        <v>124.545</v>
      </c>
      <c r="M28" s="29"/>
      <c r="N28" s="29"/>
      <c r="O28" s="30" t="s">
        <v>29</v>
      </c>
      <c r="P28" s="30"/>
    </row>
    <row r="29" spans="1:16" ht="18" customHeight="1">
      <c r="A29" s="25"/>
      <c r="B29" s="26"/>
      <c r="C29" s="27">
        <v>2022</v>
      </c>
      <c r="D29" s="33"/>
      <c r="E29" s="28">
        <f t="shared" si="1"/>
        <v>724.345</v>
      </c>
      <c r="F29" s="28">
        <f>F30+F31</f>
        <v>0</v>
      </c>
      <c r="G29" s="28">
        <f>G30+G31</f>
        <v>0</v>
      </c>
      <c r="H29" s="28">
        <f t="shared" si="2"/>
        <v>436.1</v>
      </c>
      <c r="I29" s="28">
        <f>I30+I31</f>
        <v>0</v>
      </c>
      <c r="J29" s="28">
        <f>J30+J31</f>
        <v>436.1</v>
      </c>
      <c r="K29" s="28">
        <f>K30+K31</f>
        <v>0</v>
      </c>
      <c r="L29" s="28">
        <f>L30+L31</f>
        <v>288.245</v>
      </c>
      <c r="M29" s="28">
        <f>M30+M31</f>
        <v>0</v>
      </c>
      <c r="N29" s="28">
        <f>N30+N31</f>
        <v>0</v>
      </c>
      <c r="P29" s="30"/>
    </row>
    <row r="30" spans="1:16" ht="18" customHeight="1">
      <c r="A30" s="25"/>
      <c r="B30" s="26"/>
      <c r="C30" s="27"/>
      <c r="D30" s="33"/>
      <c r="E30" s="28">
        <f t="shared" si="1"/>
        <v>455.9</v>
      </c>
      <c r="F30" s="29"/>
      <c r="G30" s="29"/>
      <c r="H30" s="29">
        <f t="shared" si="2"/>
        <v>292.2</v>
      </c>
      <c r="I30" s="29"/>
      <c r="J30" s="29">
        <v>292.2</v>
      </c>
      <c r="K30" s="29"/>
      <c r="L30" s="29">
        <v>163.7</v>
      </c>
      <c r="M30" s="29"/>
      <c r="N30" s="29"/>
      <c r="O30" s="30" t="s">
        <v>27</v>
      </c>
      <c r="P30" s="30"/>
    </row>
    <row r="31" spans="1:16" ht="18" customHeight="1">
      <c r="A31" s="25"/>
      <c r="B31" s="26"/>
      <c r="C31" s="27"/>
      <c r="D31" s="33"/>
      <c r="E31" s="39">
        <f t="shared" si="1"/>
        <v>268.445</v>
      </c>
      <c r="F31" s="40"/>
      <c r="G31" s="40"/>
      <c r="H31" s="40">
        <f t="shared" si="2"/>
        <v>143.9</v>
      </c>
      <c r="I31" s="40"/>
      <c r="J31" s="40">
        <v>143.9</v>
      </c>
      <c r="K31" s="40"/>
      <c r="L31" s="40">
        <v>124.545</v>
      </c>
      <c r="M31" s="40"/>
      <c r="N31" s="40"/>
      <c r="O31" s="41" t="s">
        <v>29</v>
      </c>
      <c r="P31" s="30"/>
    </row>
    <row r="32" spans="1:16" ht="18" customHeight="1">
      <c r="A32" s="25"/>
      <c r="B32" s="26"/>
      <c r="C32" s="42">
        <v>2023</v>
      </c>
      <c r="D32" s="43"/>
      <c r="E32" s="44">
        <f>E33+E34</f>
        <v>0</v>
      </c>
      <c r="F32" s="44">
        <f>F33+F34</f>
        <v>0</v>
      </c>
      <c r="G32" s="44">
        <f>G33+G34</f>
        <v>0</v>
      </c>
      <c r="H32" s="44">
        <f>H33+H34</f>
        <v>0</v>
      </c>
      <c r="I32" s="44">
        <f>I33+I34</f>
        <v>0</v>
      </c>
      <c r="J32" s="44">
        <f>J33+J34</f>
        <v>0</v>
      </c>
      <c r="K32" s="44">
        <f>K33+K34</f>
        <v>0</v>
      </c>
      <c r="L32" s="44">
        <f>L33+L34</f>
        <v>0</v>
      </c>
      <c r="M32" s="44">
        <f>M33+M34</f>
        <v>0</v>
      </c>
      <c r="N32" s="44">
        <f>N33+N34</f>
        <v>0</v>
      </c>
      <c r="O32" s="45"/>
      <c r="P32" s="46"/>
    </row>
    <row r="33" spans="1:16" ht="18" customHeight="1">
      <c r="A33" s="25"/>
      <c r="B33" s="26"/>
      <c r="C33" s="42"/>
      <c r="D33" s="33"/>
      <c r="E33" s="47">
        <f aca="true" t="shared" si="3" ref="E33:E34">G33+H33+L33+N33</f>
        <v>0</v>
      </c>
      <c r="F33" s="48"/>
      <c r="G33" s="48"/>
      <c r="H33" s="48">
        <f aca="true" t="shared" si="4" ref="H33:H43">I33+J33</f>
        <v>0</v>
      </c>
      <c r="I33" s="48"/>
      <c r="J33" s="48">
        <v>0</v>
      </c>
      <c r="K33" s="48"/>
      <c r="L33" s="48">
        <v>0</v>
      </c>
      <c r="M33" s="48"/>
      <c r="N33" s="48"/>
      <c r="O33" s="49" t="s">
        <v>27</v>
      </c>
      <c r="P33" s="30"/>
    </row>
    <row r="34" spans="1:16" ht="18" customHeight="1">
      <c r="A34" s="25"/>
      <c r="B34" s="26"/>
      <c r="C34" s="42"/>
      <c r="D34" s="50"/>
      <c r="E34" s="47">
        <f t="shared" si="3"/>
        <v>0</v>
      </c>
      <c r="F34" s="40"/>
      <c r="G34" s="40"/>
      <c r="H34" s="48">
        <f t="shared" si="4"/>
        <v>0</v>
      </c>
      <c r="I34" s="40"/>
      <c r="J34" s="40">
        <v>0</v>
      </c>
      <c r="K34" s="40"/>
      <c r="L34" s="40">
        <v>0</v>
      </c>
      <c r="M34" s="40"/>
      <c r="N34" s="40"/>
      <c r="O34" s="41" t="s">
        <v>29</v>
      </c>
      <c r="P34" s="41"/>
    </row>
    <row r="35" spans="1:16" ht="17.25" customHeight="1">
      <c r="A35" s="51" t="s">
        <v>32</v>
      </c>
      <c r="B35" s="52" t="s">
        <v>33</v>
      </c>
      <c r="C35" s="53">
        <v>2017</v>
      </c>
      <c r="D35" s="53"/>
      <c r="E35" s="54">
        <v>642</v>
      </c>
      <c r="F35" s="54"/>
      <c r="G35" s="54"/>
      <c r="H35" s="55">
        <f t="shared" si="4"/>
        <v>642</v>
      </c>
      <c r="I35" s="54"/>
      <c r="J35" s="55">
        <v>642</v>
      </c>
      <c r="K35" s="55"/>
      <c r="L35" s="55"/>
      <c r="M35" s="55"/>
      <c r="N35" s="55"/>
      <c r="O35" s="56" t="s">
        <v>31</v>
      </c>
      <c r="P35" s="57" t="s">
        <v>34</v>
      </c>
    </row>
    <row r="36" spans="1:16" ht="17.25" customHeight="1">
      <c r="A36" s="51"/>
      <c r="B36" s="52"/>
      <c r="C36" s="27">
        <v>2018</v>
      </c>
      <c r="D36" s="31"/>
      <c r="E36" s="28">
        <v>642</v>
      </c>
      <c r="F36" s="29"/>
      <c r="G36" s="29"/>
      <c r="H36" s="29">
        <f t="shared" si="4"/>
        <v>642</v>
      </c>
      <c r="I36" s="29"/>
      <c r="J36" s="29">
        <v>642</v>
      </c>
      <c r="K36" s="29"/>
      <c r="L36" s="29"/>
      <c r="M36" s="29"/>
      <c r="N36" s="29"/>
      <c r="O36" s="56"/>
      <c r="P36" s="57"/>
    </row>
    <row r="37" spans="1:16" ht="17.25" customHeight="1">
      <c r="A37" s="51"/>
      <c r="B37" s="52"/>
      <c r="C37" s="27">
        <v>2019</v>
      </c>
      <c r="D37" s="31"/>
      <c r="E37" s="28">
        <f aca="true" t="shared" si="5" ref="E37:E41">G37+H37</f>
        <v>717.081</v>
      </c>
      <c r="F37" s="28"/>
      <c r="G37" s="29"/>
      <c r="H37" s="29">
        <f t="shared" si="4"/>
        <v>717.081</v>
      </c>
      <c r="I37" s="29"/>
      <c r="J37" s="29">
        <v>717.081</v>
      </c>
      <c r="K37" s="29"/>
      <c r="L37" s="29"/>
      <c r="M37" s="29"/>
      <c r="N37" s="29"/>
      <c r="O37" s="56"/>
      <c r="P37" s="57"/>
    </row>
    <row r="38" spans="1:16" ht="17.25" customHeight="1">
      <c r="A38" s="51"/>
      <c r="B38" s="52"/>
      <c r="C38" s="58">
        <v>2020</v>
      </c>
      <c r="D38" s="59"/>
      <c r="E38" s="36">
        <f t="shared" si="5"/>
        <v>699</v>
      </c>
      <c r="F38" s="37"/>
      <c r="G38" s="37"/>
      <c r="H38" s="37">
        <f t="shared" si="4"/>
        <v>699</v>
      </c>
      <c r="I38" s="37"/>
      <c r="J38" s="38">
        <f>800-101</f>
        <v>699</v>
      </c>
      <c r="K38" s="37"/>
      <c r="L38" s="37"/>
      <c r="M38" s="37"/>
      <c r="N38" s="37"/>
      <c r="O38" s="56"/>
      <c r="P38" s="57"/>
    </row>
    <row r="39" spans="1:16" ht="17.25" customHeight="1">
      <c r="A39" s="51"/>
      <c r="B39" s="52"/>
      <c r="C39" s="60">
        <v>2021</v>
      </c>
      <c r="D39" s="59"/>
      <c r="E39" s="28">
        <f t="shared" si="5"/>
        <v>761.4</v>
      </c>
      <c r="F39" s="29"/>
      <c r="G39" s="29"/>
      <c r="H39" s="29">
        <f t="shared" si="4"/>
        <v>761.4</v>
      </c>
      <c r="I39" s="29"/>
      <c r="J39" s="29">
        <v>761.4</v>
      </c>
      <c r="K39" s="29"/>
      <c r="L39" s="29"/>
      <c r="M39" s="29"/>
      <c r="N39" s="29"/>
      <c r="O39" s="56"/>
      <c r="P39" s="57"/>
    </row>
    <row r="40" spans="1:16" ht="17.25" customHeight="1">
      <c r="A40" s="51"/>
      <c r="B40" s="52"/>
      <c r="C40" s="61">
        <v>2022</v>
      </c>
      <c r="D40" s="62"/>
      <c r="E40" s="39">
        <f t="shared" si="5"/>
        <v>763.5</v>
      </c>
      <c r="F40" s="40"/>
      <c r="G40" s="40"/>
      <c r="H40" s="40">
        <f t="shared" si="4"/>
        <v>763.5</v>
      </c>
      <c r="I40" s="40"/>
      <c r="J40" s="40">
        <v>763.5</v>
      </c>
      <c r="K40" s="40"/>
      <c r="L40" s="40"/>
      <c r="M40" s="40"/>
      <c r="N40" s="40"/>
      <c r="O40" s="56"/>
      <c r="P40" s="57"/>
    </row>
    <row r="41" spans="1:16" ht="17.25" customHeight="1">
      <c r="A41" s="51"/>
      <c r="B41" s="52"/>
      <c r="C41" s="63">
        <v>2023</v>
      </c>
      <c r="D41" s="64"/>
      <c r="E41" s="65">
        <f t="shared" si="5"/>
        <v>0</v>
      </c>
      <c r="F41" s="66"/>
      <c r="G41" s="66"/>
      <c r="H41" s="66">
        <f t="shared" si="4"/>
        <v>0</v>
      </c>
      <c r="I41" s="66"/>
      <c r="J41" s="66">
        <v>0</v>
      </c>
      <c r="K41" s="66"/>
      <c r="L41" s="66"/>
      <c r="M41" s="66"/>
      <c r="N41" s="66"/>
      <c r="O41" s="56"/>
      <c r="P41" s="57"/>
    </row>
    <row r="42" spans="1:16" ht="17.25" customHeight="1">
      <c r="A42" s="67" t="s">
        <v>35</v>
      </c>
      <c r="B42" s="67"/>
      <c r="C42" s="68">
        <v>2017</v>
      </c>
      <c r="D42" s="69"/>
      <c r="E42" s="47">
        <f aca="true" t="shared" si="6" ref="E42:E43">J42+L42+N42</f>
        <v>1463.482</v>
      </c>
      <c r="F42" s="47"/>
      <c r="G42" s="47"/>
      <c r="H42" s="47">
        <f t="shared" si="4"/>
        <v>997</v>
      </c>
      <c r="I42" s="47"/>
      <c r="J42" s="70">
        <f>J14+J35</f>
        <v>997</v>
      </c>
      <c r="K42" s="48"/>
      <c r="L42" s="47">
        <f>L14+L35</f>
        <v>341.482</v>
      </c>
      <c r="M42" s="48"/>
      <c r="N42" s="47">
        <f>N14+N35</f>
        <v>125</v>
      </c>
      <c r="O42" s="49"/>
      <c r="P42" s="71"/>
    </row>
    <row r="43" spans="1:16" ht="16.5" customHeight="1">
      <c r="A43" s="67"/>
      <c r="B43" s="67"/>
      <c r="C43" s="72">
        <v>2018</v>
      </c>
      <c r="D43" s="27"/>
      <c r="E43" s="28">
        <f t="shared" si="6"/>
        <v>1578.281</v>
      </c>
      <c r="F43" s="28"/>
      <c r="G43" s="28"/>
      <c r="H43" s="28">
        <f t="shared" si="4"/>
        <v>1015</v>
      </c>
      <c r="I43" s="28"/>
      <c r="J43" s="73">
        <f>J17+J18+J36</f>
        <v>1015</v>
      </c>
      <c r="K43" s="29"/>
      <c r="L43" s="28">
        <f>L17+L18+L36</f>
        <v>360.281</v>
      </c>
      <c r="M43" s="29"/>
      <c r="N43" s="28">
        <f>N17+N18+N36</f>
        <v>203</v>
      </c>
      <c r="O43" s="49"/>
      <c r="P43" s="71"/>
    </row>
    <row r="44" spans="1:16" ht="18" customHeight="1">
      <c r="A44" s="67"/>
      <c r="B44" s="67"/>
      <c r="C44" s="72">
        <v>2019</v>
      </c>
      <c r="D44" s="27"/>
      <c r="E44" s="28">
        <f>E20+E37</f>
        <v>1599.8380000000002</v>
      </c>
      <c r="F44" s="28">
        <f>F20+F37</f>
        <v>0</v>
      </c>
      <c r="G44" s="28">
        <f>G20+G37</f>
        <v>0</v>
      </c>
      <c r="H44" s="28">
        <f>H20+H37</f>
        <v>1097.0810000000001</v>
      </c>
      <c r="I44" s="28">
        <f>I20+I37</f>
        <v>0</v>
      </c>
      <c r="J44" s="28">
        <f>J20+J37</f>
        <v>1097.0810000000001</v>
      </c>
      <c r="K44" s="28">
        <f>K20+K37</f>
        <v>0</v>
      </c>
      <c r="L44" s="28">
        <f>L20+L37</f>
        <v>377.757</v>
      </c>
      <c r="M44" s="28">
        <f>M20+M37</f>
        <v>0</v>
      </c>
      <c r="N44" s="28">
        <f>N20+N37</f>
        <v>125</v>
      </c>
      <c r="O44" s="49"/>
      <c r="P44" s="71"/>
    </row>
    <row r="45" spans="1:16" ht="18" customHeight="1">
      <c r="A45" s="67"/>
      <c r="B45" s="67"/>
      <c r="C45" s="74">
        <v>2020</v>
      </c>
      <c r="D45" s="75"/>
      <c r="E45" s="36">
        <f>E23+E38</f>
        <v>1382.2530000000002</v>
      </c>
      <c r="F45" s="36">
        <f>F23+F38</f>
        <v>0</v>
      </c>
      <c r="G45" s="36">
        <f>G23+G38</f>
        <v>0</v>
      </c>
      <c r="H45" s="36">
        <f>H23+H38</f>
        <v>1135.1</v>
      </c>
      <c r="I45" s="36">
        <f>I23+I38</f>
        <v>0</v>
      </c>
      <c r="J45" s="35">
        <f>J23+J38</f>
        <v>1135.1</v>
      </c>
      <c r="K45" s="35">
        <f>K23+K38</f>
        <v>0</v>
      </c>
      <c r="L45" s="35">
        <f>L23+L38</f>
        <v>247.15300000000002</v>
      </c>
      <c r="M45" s="36">
        <f>M23+M38</f>
        <v>0</v>
      </c>
      <c r="N45" s="36">
        <f>N23+N38</f>
        <v>0</v>
      </c>
      <c r="O45" s="30"/>
      <c r="P45" s="76"/>
    </row>
    <row r="46" spans="1:16" ht="18" customHeight="1">
      <c r="A46" s="67"/>
      <c r="B46" s="67"/>
      <c r="C46" s="72">
        <v>2021</v>
      </c>
      <c r="D46" s="27"/>
      <c r="E46" s="28">
        <f>E26+E39</f>
        <v>1575.717</v>
      </c>
      <c r="F46" s="28">
        <f>F26+F39</f>
        <v>0</v>
      </c>
      <c r="G46" s="28">
        <f>G26+G39</f>
        <v>0</v>
      </c>
      <c r="H46" s="28">
        <f>H26+H39</f>
        <v>1197.5</v>
      </c>
      <c r="I46" s="28">
        <f>I26+I39</f>
        <v>0</v>
      </c>
      <c r="J46" s="28">
        <f>J26+J39</f>
        <v>1197.5</v>
      </c>
      <c r="K46" s="28">
        <f>K26+K39</f>
        <v>0</v>
      </c>
      <c r="L46" s="28">
        <f>L26+L39</f>
        <v>378.217</v>
      </c>
      <c r="M46" s="28">
        <f>M26+M39</f>
        <v>0</v>
      </c>
      <c r="N46" s="28">
        <v>0</v>
      </c>
      <c r="O46" s="30"/>
      <c r="P46" s="76"/>
    </row>
    <row r="47" spans="1:16" ht="21.75" customHeight="1">
      <c r="A47" s="67"/>
      <c r="B47" s="67"/>
      <c r="C47" s="77">
        <v>2022</v>
      </c>
      <c r="D47" s="78"/>
      <c r="E47" s="65">
        <f>E29+E40</f>
        <v>1487.845</v>
      </c>
      <c r="F47" s="65">
        <f>F29+F40</f>
        <v>0</v>
      </c>
      <c r="G47" s="65">
        <f>G29+G40</f>
        <v>0</v>
      </c>
      <c r="H47" s="65">
        <f>H29+H40</f>
        <v>1199.6</v>
      </c>
      <c r="I47" s="65">
        <f>I29+I40</f>
        <v>0</v>
      </c>
      <c r="J47" s="65">
        <f>J29+J40</f>
        <v>1199.6</v>
      </c>
      <c r="K47" s="65">
        <f>K29+K40</f>
        <v>0</v>
      </c>
      <c r="L47" s="65">
        <f>L29+L40</f>
        <v>288.245</v>
      </c>
      <c r="M47" s="65">
        <f>M29+M40</f>
        <v>0</v>
      </c>
      <c r="N47" s="65">
        <v>0</v>
      </c>
      <c r="O47" s="79"/>
      <c r="P47" s="80"/>
    </row>
    <row r="48" spans="1:16" ht="21.75" customHeight="1">
      <c r="A48" s="67"/>
      <c r="B48" s="67"/>
      <c r="C48" s="81">
        <v>2023</v>
      </c>
      <c r="D48" s="82"/>
      <c r="E48" s="44">
        <f>E33+E34+E41</f>
        <v>0</v>
      </c>
      <c r="F48" s="44">
        <f>F33+F34+F41</f>
        <v>0</v>
      </c>
      <c r="G48" s="44">
        <f>G33+G34+G41</f>
        <v>0</v>
      </c>
      <c r="H48" s="44">
        <f>H33+H34+H41</f>
        <v>0</v>
      </c>
      <c r="I48" s="44">
        <f>I33+I34+I41</f>
        <v>0</v>
      </c>
      <c r="J48" s="44">
        <f>J33+J34+J41</f>
        <v>0</v>
      </c>
      <c r="K48" s="44">
        <f>K33+K34+K41</f>
        <v>0</v>
      </c>
      <c r="L48" s="44">
        <f>L33+L34+L41</f>
        <v>0</v>
      </c>
      <c r="M48" s="44">
        <f>M33+M34+M41</f>
        <v>0</v>
      </c>
      <c r="N48" s="44">
        <f>N33+N34+N41</f>
        <v>0</v>
      </c>
      <c r="O48" s="56"/>
      <c r="P48" s="83"/>
    </row>
    <row r="49" spans="1:16" ht="24" customHeight="1">
      <c r="A49" s="84" t="s">
        <v>36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5"/>
    </row>
    <row r="50" spans="1:16" ht="17.25" customHeight="1">
      <c r="A50" s="23" t="s">
        <v>37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86"/>
    </row>
    <row r="51" spans="1:16" ht="18" customHeight="1">
      <c r="A51" s="87" t="s">
        <v>38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8"/>
    </row>
    <row r="52" spans="1:16" ht="13.5" customHeight="1">
      <c r="A52" s="89" t="s">
        <v>39</v>
      </c>
      <c r="B52" s="52" t="s">
        <v>40</v>
      </c>
      <c r="C52" s="90">
        <v>2017</v>
      </c>
      <c r="D52" s="91"/>
      <c r="E52" s="92">
        <f>L52</f>
        <v>93.28</v>
      </c>
      <c r="F52" s="93"/>
      <c r="G52" s="94"/>
      <c r="H52" s="95">
        <f>I52+J52</f>
        <v>0</v>
      </c>
      <c r="I52" s="94"/>
      <c r="J52" s="91"/>
      <c r="K52" s="93"/>
      <c r="L52" s="96">
        <v>93.28</v>
      </c>
      <c r="M52" s="93"/>
      <c r="N52" s="94"/>
      <c r="O52" s="56" t="s">
        <v>41</v>
      </c>
      <c r="P52" s="97" t="s">
        <v>42</v>
      </c>
    </row>
    <row r="53" spans="1:16" ht="7.5" customHeight="1">
      <c r="A53" s="89"/>
      <c r="B53" s="52"/>
      <c r="C53" s="90"/>
      <c r="D53" s="98"/>
      <c r="E53" s="92"/>
      <c r="F53" s="86"/>
      <c r="G53" s="94"/>
      <c r="H53" s="95"/>
      <c r="I53" s="94"/>
      <c r="J53" s="91"/>
      <c r="K53" s="86"/>
      <c r="L53" s="96"/>
      <c r="M53" s="86"/>
      <c r="N53" s="94"/>
      <c r="O53" s="56"/>
      <c r="P53" s="97"/>
    </row>
    <row r="54" spans="1:16" ht="13.5" customHeight="1">
      <c r="A54" s="89"/>
      <c r="B54" s="52"/>
      <c r="C54" s="99">
        <v>2018</v>
      </c>
      <c r="D54" s="98"/>
      <c r="E54" s="100">
        <f>L54</f>
        <v>110.2</v>
      </c>
      <c r="F54" s="86"/>
      <c r="G54" s="101"/>
      <c r="H54" s="102">
        <f>I54+J54</f>
        <v>0</v>
      </c>
      <c r="I54" s="101"/>
      <c r="J54" s="19"/>
      <c r="K54" s="86"/>
      <c r="L54" s="103">
        <v>110.2</v>
      </c>
      <c r="M54" s="86"/>
      <c r="N54" s="101"/>
      <c r="O54" s="56"/>
      <c r="P54" s="97"/>
    </row>
    <row r="55" spans="1:16" ht="9.75" customHeight="1">
      <c r="A55" s="89"/>
      <c r="B55" s="52"/>
      <c r="C55" s="99"/>
      <c r="D55" s="98"/>
      <c r="E55" s="100"/>
      <c r="F55" s="86"/>
      <c r="G55" s="101"/>
      <c r="H55" s="102"/>
      <c r="I55" s="101"/>
      <c r="J55" s="19"/>
      <c r="K55" s="86"/>
      <c r="L55" s="103"/>
      <c r="M55" s="86"/>
      <c r="N55" s="101"/>
      <c r="O55" s="56"/>
      <c r="P55" s="97"/>
    </row>
    <row r="56" spans="1:16" ht="12" customHeight="1">
      <c r="A56" s="89"/>
      <c r="B56" s="52"/>
      <c r="C56" s="99">
        <v>2019</v>
      </c>
      <c r="D56" s="98"/>
      <c r="E56" s="100">
        <f>L56</f>
        <v>97.29</v>
      </c>
      <c r="F56" s="86"/>
      <c r="G56" s="101"/>
      <c r="H56" s="102">
        <f>I56+J56</f>
        <v>0</v>
      </c>
      <c r="I56" s="101"/>
      <c r="J56" s="19"/>
      <c r="K56" s="86"/>
      <c r="L56" s="103">
        <v>97.29</v>
      </c>
      <c r="M56" s="86"/>
      <c r="N56" s="101"/>
      <c r="O56" s="56"/>
      <c r="P56" s="97"/>
    </row>
    <row r="57" spans="1:16" ht="15" customHeight="1">
      <c r="A57" s="89"/>
      <c r="B57" s="52"/>
      <c r="C57" s="99"/>
      <c r="D57" s="98"/>
      <c r="E57" s="100"/>
      <c r="F57" s="86"/>
      <c r="G57" s="101"/>
      <c r="H57" s="102"/>
      <c r="I57" s="101"/>
      <c r="J57" s="19"/>
      <c r="K57" s="86"/>
      <c r="L57" s="103"/>
      <c r="M57" s="86"/>
      <c r="N57" s="101"/>
      <c r="O57" s="56"/>
      <c r="P57" s="97"/>
    </row>
    <row r="58" spans="1:16" ht="21" customHeight="1">
      <c r="A58" s="89"/>
      <c r="B58" s="52"/>
      <c r="C58" s="104">
        <v>2020</v>
      </c>
      <c r="D58" s="105"/>
      <c r="E58" s="106">
        <f aca="true" t="shared" si="7" ref="E58:E61">J58+L58+N58</f>
        <v>97.3</v>
      </c>
      <c r="F58" s="107"/>
      <c r="G58" s="107"/>
      <c r="H58" s="108">
        <f aca="true" t="shared" si="8" ref="H58:H71">I58+J58</f>
        <v>0</v>
      </c>
      <c r="I58" s="107"/>
      <c r="J58" s="109"/>
      <c r="K58" s="107"/>
      <c r="L58" s="110">
        <v>97.3</v>
      </c>
      <c r="M58" s="107"/>
      <c r="N58" s="111"/>
      <c r="O58" s="56"/>
      <c r="P58" s="97"/>
    </row>
    <row r="59" spans="1:16" ht="21.75" customHeight="1">
      <c r="A59" s="89"/>
      <c r="B59" s="52"/>
      <c r="C59" s="99">
        <v>2021</v>
      </c>
      <c r="D59" s="98"/>
      <c r="E59" s="100">
        <f t="shared" si="7"/>
        <v>97.3</v>
      </c>
      <c r="F59" s="86"/>
      <c r="G59" s="86"/>
      <c r="H59" s="30">
        <f t="shared" si="8"/>
        <v>0</v>
      </c>
      <c r="I59" s="86"/>
      <c r="J59" s="19"/>
      <c r="K59" s="86"/>
      <c r="L59" s="103">
        <v>97.3</v>
      </c>
      <c r="M59" s="86"/>
      <c r="N59" s="101"/>
      <c r="O59" s="56"/>
      <c r="P59" s="97"/>
    </row>
    <row r="60" spans="1:16" ht="22.5" customHeight="1">
      <c r="A60" s="89"/>
      <c r="B60" s="52"/>
      <c r="C60" s="99">
        <v>2022</v>
      </c>
      <c r="D60" s="98"/>
      <c r="E60" s="100">
        <f t="shared" si="7"/>
        <v>97.3</v>
      </c>
      <c r="F60" s="86"/>
      <c r="G60" s="86"/>
      <c r="H60" s="30">
        <f t="shared" si="8"/>
        <v>0</v>
      </c>
      <c r="I60" s="86"/>
      <c r="J60" s="19"/>
      <c r="K60" s="86"/>
      <c r="L60" s="103">
        <v>97.3</v>
      </c>
      <c r="M60" s="86"/>
      <c r="N60" s="101"/>
      <c r="O60" s="56"/>
      <c r="P60" s="97"/>
    </row>
    <row r="61" spans="1:16" ht="22.5" customHeight="1">
      <c r="A61" s="89"/>
      <c r="B61" s="52"/>
      <c r="C61" s="112">
        <v>2023</v>
      </c>
      <c r="D61" s="113"/>
      <c r="E61" s="114">
        <f t="shared" si="7"/>
        <v>97.3</v>
      </c>
      <c r="F61" s="115"/>
      <c r="G61" s="115"/>
      <c r="H61" s="79">
        <f t="shared" si="8"/>
        <v>0</v>
      </c>
      <c r="I61" s="115"/>
      <c r="J61" s="116"/>
      <c r="K61" s="115"/>
      <c r="L61" s="117">
        <v>97.3</v>
      </c>
      <c r="M61" s="115"/>
      <c r="N61" s="118"/>
      <c r="O61" s="56"/>
      <c r="P61" s="97"/>
    </row>
    <row r="62" spans="1:16" ht="24" customHeight="1">
      <c r="A62" s="89" t="s">
        <v>43</v>
      </c>
      <c r="B62" s="52" t="s">
        <v>44</v>
      </c>
      <c r="C62" s="90">
        <v>2017</v>
      </c>
      <c r="D62" s="90"/>
      <c r="E62" s="92">
        <f aca="true" t="shared" si="9" ref="E62:E70">J62+L62</f>
        <v>40</v>
      </c>
      <c r="F62" s="119"/>
      <c r="G62" s="119"/>
      <c r="H62" s="119">
        <f t="shared" si="8"/>
        <v>0</v>
      </c>
      <c r="I62" s="119"/>
      <c r="J62" s="96"/>
      <c r="K62" s="119"/>
      <c r="L62" s="96">
        <v>40</v>
      </c>
      <c r="M62" s="93"/>
      <c r="N62" s="94"/>
      <c r="O62" s="119" t="s">
        <v>45</v>
      </c>
      <c r="P62" s="120" t="s">
        <v>46</v>
      </c>
    </row>
    <row r="63" spans="1:16" ht="34.5" customHeight="1">
      <c r="A63" s="89"/>
      <c r="B63" s="52"/>
      <c r="C63" s="99">
        <v>2018</v>
      </c>
      <c r="D63" s="99"/>
      <c r="E63" s="100">
        <f t="shared" si="9"/>
        <v>40</v>
      </c>
      <c r="F63" s="30"/>
      <c r="G63" s="30"/>
      <c r="H63" s="30">
        <f t="shared" si="8"/>
        <v>0</v>
      </c>
      <c r="I63" s="30"/>
      <c r="J63" s="121"/>
      <c r="K63" s="30"/>
      <c r="L63" s="103">
        <v>40</v>
      </c>
      <c r="M63" s="86"/>
      <c r="N63" s="86"/>
      <c r="O63" s="119"/>
      <c r="P63" s="120"/>
    </row>
    <row r="64" spans="1:16" ht="60" customHeight="1" hidden="1">
      <c r="A64" s="89"/>
      <c r="B64" s="52"/>
      <c r="C64" s="99">
        <v>2019</v>
      </c>
      <c r="D64" s="99"/>
      <c r="E64" s="100">
        <f t="shared" si="9"/>
        <v>0</v>
      </c>
      <c r="F64" s="30"/>
      <c r="G64" s="30"/>
      <c r="H64" s="30">
        <f t="shared" si="8"/>
        <v>0</v>
      </c>
      <c r="I64" s="30"/>
      <c r="J64" s="121"/>
      <c r="K64" s="30"/>
      <c r="L64" s="103">
        <v>0</v>
      </c>
      <c r="M64" s="86"/>
      <c r="N64" s="86"/>
      <c r="O64" s="119"/>
      <c r="P64" s="120"/>
    </row>
    <row r="65" spans="1:16" ht="26.25" customHeight="1">
      <c r="A65" s="89"/>
      <c r="B65" s="52"/>
      <c r="C65" s="99"/>
      <c r="D65" s="99"/>
      <c r="E65" s="100">
        <f t="shared" si="9"/>
        <v>52.2</v>
      </c>
      <c r="F65" s="30"/>
      <c r="G65" s="30"/>
      <c r="H65" s="30">
        <f t="shared" si="8"/>
        <v>0</v>
      </c>
      <c r="I65" s="30"/>
      <c r="J65" s="121">
        <v>0</v>
      </c>
      <c r="K65" s="30"/>
      <c r="L65" s="100">
        <f>40+12.2</f>
        <v>52.2</v>
      </c>
      <c r="M65" s="86"/>
      <c r="N65" s="86"/>
      <c r="O65" s="119"/>
      <c r="P65" s="120"/>
    </row>
    <row r="66" spans="1:16" ht="48" customHeight="1" hidden="1">
      <c r="A66" s="89"/>
      <c r="B66" s="52"/>
      <c r="C66" s="98">
        <v>2020</v>
      </c>
      <c r="D66" s="99"/>
      <c r="E66" s="100">
        <f t="shared" si="9"/>
        <v>60</v>
      </c>
      <c r="F66" s="30"/>
      <c r="G66" s="30"/>
      <c r="H66" s="30">
        <f t="shared" si="8"/>
        <v>0</v>
      </c>
      <c r="I66" s="30"/>
      <c r="J66" s="121"/>
      <c r="K66" s="30"/>
      <c r="L66" s="103">
        <v>60</v>
      </c>
      <c r="M66" s="86"/>
      <c r="N66" s="86"/>
      <c r="O66" s="119"/>
      <c r="P66" s="120"/>
    </row>
    <row r="67" spans="1:16" ht="22.5" customHeight="1">
      <c r="A67" s="89"/>
      <c r="B67" s="52"/>
      <c r="C67" s="104">
        <v>2020</v>
      </c>
      <c r="D67" s="104"/>
      <c r="E67" s="106">
        <f t="shared" si="9"/>
        <v>0</v>
      </c>
      <c r="F67" s="108"/>
      <c r="G67" s="108"/>
      <c r="H67" s="108">
        <f t="shared" si="8"/>
        <v>0</v>
      </c>
      <c r="I67" s="108"/>
      <c r="J67" s="122"/>
      <c r="K67" s="108"/>
      <c r="L67" s="106">
        <f>60-60</f>
        <v>0</v>
      </c>
      <c r="M67" s="111"/>
      <c r="N67" s="111"/>
      <c r="O67" s="119"/>
      <c r="P67" s="120"/>
    </row>
    <row r="68" spans="1:16" ht="22.5" customHeight="1">
      <c r="A68" s="89"/>
      <c r="B68" s="52"/>
      <c r="C68" s="99">
        <v>2021</v>
      </c>
      <c r="D68" s="99"/>
      <c r="E68" s="100">
        <f t="shared" si="9"/>
        <v>60</v>
      </c>
      <c r="F68" s="30"/>
      <c r="G68" s="30"/>
      <c r="H68" s="30">
        <f t="shared" si="8"/>
        <v>0</v>
      </c>
      <c r="I68" s="30"/>
      <c r="J68" s="121">
        <v>0</v>
      </c>
      <c r="K68" s="30"/>
      <c r="L68" s="103">
        <v>60</v>
      </c>
      <c r="M68" s="86"/>
      <c r="N68" s="86"/>
      <c r="O68" s="119"/>
      <c r="P68" s="120"/>
    </row>
    <row r="69" spans="1:16" ht="24.75" customHeight="1">
      <c r="A69" s="89"/>
      <c r="B69" s="52"/>
      <c r="C69" s="99">
        <v>2022</v>
      </c>
      <c r="D69" s="99"/>
      <c r="E69" s="100">
        <f t="shared" si="9"/>
        <v>60</v>
      </c>
      <c r="F69" s="30"/>
      <c r="G69" s="30"/>
      <c r="H69" s="30">
        <f t="shared" si="8"/>
        <v>0</v>
      </c>
      <c r="I69" s="30"/>
      <c r="J69" s="121">
        <v>0</v>
      </c>
      <c r="K69" s="30"/>
      <c r="L69" s="103">
        <v>60</v>
      </c>
      <c r="M69" s="86"/>
      <c r="N69" s="86"/>
      <c r="O69" s="119"/>
      <c r="P69" s="120"/>
    </row>
    <row r="70" spans="1:16" ht="24.75" customHeight="1">
      <c r="A70" s="89"/>
      <c r="B70" s="52"/>
      <c r="C70" s="112">
        <v>2023</v>
      </c>
      <c r="D70" s="112"/>
      <c r="E70" s="114">
        <f t="shared" si="9"/>
        <v>60</v>
      </c>
      <c r="F70" s="79"/>
      <c r="G70" s="79"/>
      <c r="H70" s="79">
        <f t="shared" si="8"/>
        <v>0</v>
      </c>
      <c r="I70" s="79"/>
      <c r="J70" s="123"/>
      <c r="K70" s="79"/>
      <c r="L70" s="117">
        <v>60</v>
      </c>
      <c r="M70" s="115"/>
      <c r="N70" s="115"/>
      <c r="O70" s="79"/>
      <c r="P70" s="80"/>
    </row>
    <row r="71" spans="1:16" ht="30" customHeight="1">
      <c r="A71" s="124" t="s">
        <v>47</v>
      </c>
      <c r="B71" s="124" t="s">
        <v>48</v>
      </c>
      <c r="C71" s="125">
        <v>2019</v>
      </c>
      <c r="D71" s="126"/>
      <c r="E71" s="127">
        <f>G71+H71+L71+N71</f>
        <v>0</v>
      </c>
      <c r="F71" s="127"/>
      <c r="G71" s="125"/>
      <c r="H71" s="128">
        <f t="shared" si="8"/>
        <v>0</v>
      </c>
      <c r="I71" s="125"/>
      <c r="J71" s="129">
        <v>0</v>
      </c>
      <c r="K71" s="129"/>
      <c r="L71" s="130">
        <v>0</v>
      </c>
      <c r="M71" s="131"/>
      <c r="N71" s="132"/>
      <c r="O71" s="133" t="s">
        <v>49</v>
      </c>
      <c r="P71" s="124"/>
    </row>
    <row r="72" spans="1:16" ht="21.75" customHeight="1">
      <c r="A72" s="134" t="s">
        <v>50</v>
      </c>
      <c r="B72" s="134"/>
      <c r="C72" s="91">
        <v>2017</v>
      </c>
      <c r="D72" s="91"/>
      <c r="E72" s="54">
        <f aca="true" t="shared" si="10" ref="E72:E73">J72+L72+N72</f>
        <v>133.28</v>
      </c>
      <c r="F72" s="54"/>
      <c r="G72" s="54"/>
      <c r="H72" s="47">
        <f aca="true" t="shared" si="11" ref="H72:H74">H54+H63+H69</f>
        <v>0</v>
      </c>
      <c r="I72" s="54"/>
      <c r="J72" s="135"/>
      <c r="K72" s="136"/>
      <c r="L72" s="54">
        <f>L52+L62</f>
        <v>133.28</v>
      </c>
      <c r="M72" s="55"/>
      <c r="N72" s="54"/>
      <c r="O72" s="94"/>
      <c r="P72" s="120"/>
    </row>
    <row r="73" spans="1:16" ht="22.5" customHeight="1">
      <c r="A73" s="134"/>
      <c r="B73" s="134"/>
      <c r="C73" s="99">
        <v>2018</v>
      </c>
      <c r="D73" s="99"/>
      <c r="E73" s="28">
        <f t="shared" si="10"/>
        <v>150.2</v>
      </c>
      <c r="F73" s="28"/>
      <c r="G73" s="28"/>
      <c r="H73" s="28">
        <f t="shared" si="11"/>
        <v>0</v>
      </c>
      <c r="I73" s="28"/>
      <c r="J73" s="28"/>
      <c r="K73" s="137"/>
      <c r="L73" s="28">
        <f>L54+L63</f>
        <v>150.2</v>
      </c>
      <c r="M73" s="29"/>
      <c r="N73" s="28"/>
      <c r="O73" s="94"/>
      <c r="P73" s="120"/>
    </row>
    <row r="74" spans="1:16" ht="21" customHeight="1">
      <c r="A74" s="134"/>
      <c r="B74" s="134"/>
      <c r="C74" s="19">
        <v>2019</v>
      </c>
      <c r="D74" s="19"/>
      <c r="E74" s="28">
        <f>E56+E65+E71</f>
        <v>149.49</v>
      </c>
      <c r="F74" s="28">
        <f>F56+F65+F71</f>
        <v>0</v>
      </c>
      <c r="G74" s="28">
        <f>G56+G65+G71</f>
        <v>0</v>
      </c>
      <c r="H74" s="28">
        <f t="shared" si="11"/>
        <v>0</v>
      </c>
      <c r="I74" s="28">
        <f>I56+I65+I71</f>
        <v>0</v>
      </c>
      <c r="J74" s="28">
        <f>J56+J65+J71</f>
        <v>0</v>
      </c>
      <c r="K74" s="28">
        <f>K56+K65+K71</f>
        <v>0</v>
      </c>
      <c r="L74" s="28">
        <f>L56+L65+L71</f>
        <v>149.49</v>
      </c>
      <c r="M74" s="28">
        <f>M56+M65+M71</f>
        <v>0</v>
      </c>
      <c r="N74" s="28">
        <f>N56+N65+N71</f>
        <v>0</v>
      </c>
      <c r="O74" s="94"/>
      <c r="P74" s="120"/>
    </row>
    <row r="75" spans="1:16" ht="21" customHeight="1">
      <c r="A75" s="134"/>
      <c r="B75" s="134"/>
      <c r="C75" s="109">
        <v>2020</v>
      </c>
      <c r="D75" s="109"/>
      <c r="E75" s="36">
        <f aca="true" t="shared" si="12" ref="E75:E78">E58+E67</f>
        <v>97.3</v>
      </c>
      <c r="F75" s="36">
        <f aca="true" t="shared" si="13" ref="F75:F78">F58+F67</f>
        <v>0</v>
      </c>
      <c r="G75" s="36">
        <f aca="true" t="shared" si="14" ref="G75:G78">G58+G67</f>
        <v>0</v>
      </c>
      <c r="H75" s="36">
        <f aca="true" t="shared" si="15" ref="H75:H78">H58+H67</f>
        <v>0</v>
      </c>
      <c r="I75" s="36">
        <f aca="true" t="shared" si="16" ref="I75:I78">I58+I67</f>
        <v>0</v>
      </c>
      <c r="J75" s="36">
        <f aca="true" t="shared" si="17" ref="J75:J78">J58+J67</f>
        <v>0</v>
      </c>
      <c r="K75" s="36">
        <f aca="true" t="shared" si="18" ref="K75:K78">K58+K67</f>
        <v>0</v>
      </c>
      <c r="L75" s="35">
        <f aca="true" t="shared" si="19" ref="L75:L78">L58+L67</f>
        <v>97.3</v>
      </c>
      <c r="M75" s="36">
        <f aca="true" t="shared" si="20" ref="M75:M78">M58+M67</f>
        <v>0</v>
      </c>
      <c r="N75" s="36">
        <f aca="true" t="shared" si="21" ref="N75:N78">N58+N67</f>
        <v>0</v>
      </c>
      <c r="O75" s="94"/>
      <c r="P75" s="120"/>
    </row>
    <row r="76" spans="1:16" ht="21" customHeight="1">
      <c r="A76" s="134"/>
      <c r="B76" s="134"/>
      <c r="C76" s="19">
        <v>2021</v>
      </c>
      <c r="D76" s="19"/>
      <c r="E76" s="28">
        <f t="shared" si="12"/>
        <v>157.3</v>
      </c>
      <c r="F76" s="28">
        <f t="shared" si="13"/>
        <v>0</v>
      </c>
      <c r="G76" s="28">
        <f t="shared" si="14"/>
        <v>0</v>
      </c>
      <c r="H76" s="28">
        <f t="shared" si="15"/>
        <v>0</v>
      </c>
      <c r="I76" s="28">
        <f t="shared" si="16"/>
        <v>0</v>
      </c>
      <c r="J76" s="28">
        <f t="shared" si="17"/>
        <v>0</v>
      </c>
      <c r="K76" s="28">
        <f t="shared" si="18"/>
        <v>0</v>
      </c>
      <c r="L76" s="28">
        <f t="shared" si="19"/>
        <v>157.3</v>
      </c>
      <c r="M76" s="28">
        <f t="shared" si="20"/>
        <v>0</v>
      </c>
      <c r="N76" s="28">
        <f t="shared" si="21"/>
        <v>0</v>
      </c>
      <c r="O76" s="94"/>
      <c r="P76" s="120"/>
    </row>
    <row r="77" spans="1:16" ht="22.5" customHeight="1">
      <c r="A77" s="134"/>
      <c r="B77" s="134"/>
      <c r="C77" s="19">
        <v>2022</v>
      </c>
      <c r="D77" s="19"/>
      <c r="E77" s="28">
        <f t="shared" si="12"/>
        <v>157.3</v>
      </c>
      <c r="F77" s="28">
        <f t="shared" si="13"/>
        <v>0</v>
      </c>
      <c r="G77" s="28">
        <f t="shared" si="14"/>
        <v>0</v>
      </c>
      <c r="H77" s="28">
        <f t="shared" si="15"/>
        <v>0</v>
      </c>
      <c r="I77" s="28">
        <f t="shared" si="16"/>
        <v>0</v>
      </c>
      <c r="J77" s="28">
        <f t="shared" si="17"/>
        <v>0</v>
      </c>
      <c r="K77" s="28">
        <f t="shared" si="18"/>
        <v>0</v>
      </c>
      <c r="L77" s="28">
        <f t="shared" si="19"/>
        <v>157.3</v>
      </c>
      <c r="M77" s="28">
        <f t="shared" si="20"/>
        <v>0</v>
      </c>
      <c r="N77" s="28">
        <f t="shared" si="21"/>
        <v>0</v>
      </c>
      <c r="O77" s="94"/>
      <c r="P77" s="120"/>
    </row>
    <row r="78" spans="1:16" ht="22.5" customHeight="1">
      <c r="A78" s="134"/>
      <c r="B78" s="134"/>
      <c r="C78" s="116">
        <v>2023</v>
      </c>
      <c r="D78" s="116"/>
      <c r="E78" s="65">
        <f t="shared" si="12"/>
        <v>157.3</v>
      </c>
      <c r="F78" s="65">
        <f t="shared" si="13"/>
        <v>0</v>
      </c>
      <c r="G78" s="65">
        <f t="shared" si="14"/>
        <v>0</v>
      </c>
      <c r="H78" s="65">
        <f t="shared" si="15"/>
        <v>0</v>
      </c>
      <c r="I78" s="65">
        <f t="shared" si="16"/>
        <v>0</v>
      </c>
      <c r="J78" s="65">
        <f t="shared" si="17"/>
        <v>0</v>
      </c>
      <c r="K78" s="65">
        <f t="shared" si="18"/>
        <v>0</v>
      </c>
      <c r="L78" s="65">
        <f t="shared" si="19"/>
        <v>157.3</v>
      </c>
      <c r="M78" s="65">
        <f t="shared" si="20"/>
        <v>0</v>
      </c>
      <c r="N78" s="65">
        <f t="shared" si="21"/>
        <v>0</v>
      </c>
      <c r="O78" s="118"/>
      <c r="P78" s="80"/>
    </row>
    <row r="79" spans="1:16" ht="19.5" customHeight="1">
      <c r="A79" s="138" t="s">
        <v>51</v>
      </c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</row>
    <row r="80" spans="1:16" ht="19.5" customHeight="1">
      <c r="A80" s="139" t="s">
        <v>52</v>
      </c>
      <c r="B80" s="139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</row>
    <row r="81" spans="1:16" ht="19.5" customHeight="1">
      <c r="A81" s="24" t="s">
        <v>53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</row>
    <row r="82" spans="1:16" ht="19.5" customHeight="1">
      <c r="A82" s="89" t="s">
        <v>54</v>
      </c>
      <c r="B82" s="52" t="s">
        <v>55</v>
      </c>
      <c r="C82" s="91">
        <v>2017</v>
      </c>
      <c r="D82" s="91"/>
      <c r="E82" s="140">
        <f>J82+L82+N82</f>
        <v>3256.791</v>
      </c>
      <c r="F82" s="140"/>
      <c r="G82" s="140"/>
      <c r="H82" s="140">
        <f>I82+J82</f>
        <v>0</v>
      </c>
      <c r="I82" s="140"/>
      <c r="J82" s="141">
        <v>0</v>
      </c>
      <c r="K82" s="94"/>
      <c r="L82" s="142">
        <v>3256.791</v>
      </c>
      <c r="M82" s="142"/>
      <c r="N82" s="143">
        <v>0</v>
      </c>
      <c r="O82" s="144" t="s">
        <v>30</v>
      </c>
      <c r="P82" s="46" t="s">
        <v>56</v>
      </c>
    </row>
    <row r="83" spans="1:16" ht="0" customHeight="1" hidden="1">
      <c r="A83" s="89"/>
      <c r="B83" s="52"/>
      <c r="C83" s="91"/>
      <c r="D83" s="91"/>
      <c r="E83" s="140"/>
      <c r="F83" s="140"/>
      <c r="G83" s="140"/>
      <c r="H83" s="140"/>
      <c r="I83" s="140"/>
      <c r="J83" s="141"/>
      <c r="K83" s="19"/>
      <c r="L83" s="142"/>
      <c r="M83" s="142"/>
      <c r="N83" s="143"/>
      <c r="O83" s="144"/>
      <c r="P83" s="46"/>
    </row>
    <row r="84" spans="1:16" ht="16.5" customHeight="1" hidden="1">
      <c r="A84" s="89"/>
      <c r="B84" s="52"/>
      <c r="C84" s="91"/>
      <c r="D84" s="91"/>
      <c r="E84" s="140"/>
      <c r="F84" s="140"/>
      <c r="G84" s="140"/>
      <c r="H84" s="140"/>
      <c r="I84" s="140"/>
      <c r="J84" s="141"/>
      <c r="K84" s="145"/>
      <c r="L84" s="142"/>
      <c r="M84" s="142"/>
      <c r="N84" s="143"/>
      <c r="O84" s="144"/>
      <c r="P84" s="46"/>
    </row>
    <row r="85" spans="1:16" ht="19.5" customHeight="1">
      <c r="A85" s="89"/>
      <c r="B85" s="52"/>
      <c r="C85" s="19">
        <v>2018</v>
      </c>
      <c r="D85" s="19"/>
      <c r="E85" s="146">
        <f aca="true" t="shared" si="22" ref="E85:E104">J85+L85+N85</f>
        <v>3070.76057</v>
      </c>
      <c r="F85" s="146"/>
      <c r="G85" s="147"/>
      <c r="H85" s="146">
        <f aca="true" t="shared" si="23" ref="H85:H106">I85+J85</f>
        <v>0</v>
      </c>
      <c r="I85" s="147"/>
      <c r="J85" s="145">
        <v>0</v>
      </c>
      <c r="K85" s="145"/>
      <c r="L85" s="148">
        <f>3553.319-482.55843</f>
        <v>3070.76057</v>
      </c>
      <c r="M85" s="148"/>
      <c r="N85" s="149">
        <v>0</v>
      </c>
      <c r="O85" s="150" t="s">
        <v>30</v>
      </c>
      <c r="P85" s="46"/>
    </row>
    <row r="86" spans="1:16" ht="19.5" customHeight="1">
      <c r="A86" s="89"/>
      <c r="B86" s="52"/>
      <c r="C86" s="19">
        <v>2019</v>
      </c>
      <c r="D86" s="19"/>
      <c r="E86" s="146">
        <f t="shared" si="22"/>
        <v>2637.4877</v>
      </c>
      <c r="F86" s="146"/>
      <c r="G86" s="147"/>
      <c r="H86" s="146">
        <f t="shared" si="23"/>
        <v>0</v>
      </c>
      <c r="I86" s="147"/>
      <c r="J86" s="145">
        <v>0</v>
      </c>
      <c r="K86" s="145"/>
      <c r="L86" s="148">
        <v>2637.4877</v>
      </c>
      <c r="M86" s="148"/>
      <c r="N86" s="149">
        <v>0</v>
      </c>
      <c r="O86" s="150" t="s">
        <v>30</v>
      </c>
      <c r="P86" s="46"/>
    </row>
    <row r="87" spans="1:16" ht="19.5" customHeight="1">
      <c r="A87" s="89"/>
      <c r="B87" s="52"/>
      <c r="C87" s="109">
        <v>2020</v>
      </c>
      <c r="D87" s="109"/>
      <c r="E87" s="151">
        <f t="shared" si="22"/>
        <v>2109.819</v>
      </c>
      <c r="F87" s="151"/>
      <c r="G87" s="152"/>
      <c r="H87" s="151">
        <f t="shared" si="23"/>
        <v>0</v>
      </c>
      <c r="I87" s="152"/>
      <c r="J87" s="153">
        <v>0</v>
      </c>
      <c r="K87" s="153"/>
      <c r="L87" s="154">
        <f>2023.496+86.323</f>
        <v>2109.819</v>
      </c>
      <c r="M87" s="155"/>
      <c r="N87" s="156">
        <v>0</v>
      </c>
      <c r="O87" s="150" t="s">
        <v>57</v>
      </c>
      <c r="P87" s="46"/>
    </row>
    <row r="88" spans="1:16" ht="19.5" customHeight="1">
      <c r="A88" s="89"/>
      <c r="B88" s="52"/>
      <c r="C88" s="109"/>
      <c r="D88" s="109"/>
      <c r="E88" s="151">
        <f t="shared" si="22"/>
        <v>935.4849999999999</v>
      </c>
      <c r="F88" s="151"/>
      <c r="G88" s="152"/>
      <c r="H88" s="151">
        <f t="shared" si="23"/>
        <v>0</v>
      </c>
      <c r="I88" s="152"/>
      <c r="J88" s="153"/>
      <c r="K88" s="153"/>
      <c r="L88" s="154">
        <f>1403.2+126.908-163-0.66-430.963</f>
        <v>935.4849999999999</v>
      </c>
      <c r="M88" s="155"/>
      <c r="N88" s="156"/>
      <c r="O88" s="150" t="s">
        <v>58</v>
      </c>
      <c r="P88" s="46"/>
    </row>
    <row r="89" spans="1:16" ht="19.5" customHeight="1">
      <c r="A89" s="89"/>
      <c r="B89" s="52"/>
      <c r="C89" s="19">
        <v>2021</v>
      </c>
      <c r="D89" s="19"/>
      <c r="E89" s="146">
        <f t="shared" si="22"/>
        <v>2658.345</v>
      </c>
      <c r="F89" s="146"/>
      <c r="G89" s="147"/>
      <c r="H89" s="146">
        <f t="shared" si="23"/>
        <v>0</v>
      </c>
      <c r="I89" s="147"/>
      <c r="J89" s="145">
        <v>0</v>
      </c>
      <c r="K89" s="145"/>
      <c r="L89" s="148">
        <v>2658.345</v>
      </c>
      <c r="M89" s="148"/>
      <c r="N89" s="149">
        <v>0</v>
      </c>
      <c r="O89" s="150" t="s">
        <v>59</v>
      </c>
      <c r="P89" s="46"/>
    </row>
    <row r="90" spans="1:16" ht="19.5" customHeight="1">
      <c r="A90" s="89"/>
      <c r="B90" s="52"/>
      <c r="C90" s="19"/>
      <c r="D90" s="19"/>
      <c r="E90" s="146">
        <f t="shared" si="22"/>
        <v>1445.3</v>
      </c>
      <c r="F90" s="146"/>
      <c r="G90" s="147"/>
      <c r="H90" s="146">
        <f t="shared" si="23"/>
        <v>0</v>
      </c>
      <c r="I90" s="147"/>
      <c r="J90" s="145"/>
      <c r="K90" s="145"/>
      <c r="L90" s="148">
        <v>1445.3</v>
      </c>
      <c r="M90" s="148"/>
      <c r="N90" s="149"/>
      <c r="O90" s="150" t="s">
        <v>60</v>
      </c>
      <c r="P90" s="46"/>
    </row>
    <row r="91" spans="1:16" ht="19.5" customHeight="1">
      <c r="A91" s="89"/>
      <c r="B91" s="52"/>
      <c r="C91" s="19">
        <v>2022</v>
      </c>
      <c r="D91" s="19"/>
      <c r="E91" s="146">
        <f t="shared" si="22"/>
        <v>2658.345</v>
      </c>
      <c r="F91" s="146"/>
      <c r="G91" s="147"/>
      <c r="H91" s="146">
        <f t="shared" si="23"/>
        <v>0</v>
      </c>
      <c r="I91" s="147"/>
      <c r="J91" s="145">
        <v>0</v>
      </c>
      <c r="K91" s="145"/>
      <c r="L91" s="148">
        <v>2658.345</v>
      </c>
      <c r="M91" s="148"/>
      <c r="N91" s="149">
        <v>0</v>
      </c>
      <c r="O91" s="150" t="s">
        <v>59</v>
      </c>
      <c r="P91" s="46"/>
    </row>
    <row r="92" spans="1:16" ht="19.5" customHeight="1">
      <c r="A92" s="89"/>
      <c r="B92" s="52"/>
      <c r="C92" s="19"/>
      <c r="D92" s="19"/>
      <c r="E92" s="146">
        <f t="shared" si="22"/>
        <v>1445.3</v>
      </c>
      <c r="F92" s="146"/>
      <c r="G92" s="147"/>
      <c r="H92" s="146">
        <f t="shared" si="23"/>
        <v>0</v>
      </c>
      <c r="I92" s="147"/>
      <c r="J92" s="145"/>
      <c r="K92" s="145"/>
      <c r="L92" s="148">
        <v>1445.3</v>
      </c>
      <c r="M92" s="148"/>
      <c r="N92" s="149"/>
      <c r="O92" s="150" t="s">
        <v>60</v>
      </c>
      <c r="P92" s="46"/>
    </row>
    <row r="93" spans="1:16" ht="19.5" customHeight="1">
      <c r="A93" s="89"/>
      <c r="B93" s="52"/>
      <c r="C93" s="116">
        <v>2023</v>
      </c>
      <c r="D93" s="19"/>
      <c r="E93" s="146">
        <f t="shared" si="22"/>
        <v>2658.345</v>
      </c>
      <c r="F93" s="146"/>
      <c r="G93" s="147"/>
      <c r="H93" s="146">
        <f t="shared" si="23"/>
        <v>0</v>
      </c>
      <c r="I93" s="147"/>
      <c r="J93" s="145"/>
      <c r="K93" s="145"/>
      <c r="L93" s="148">
        <v>2658.345</v>
      </c>
      <c r="M93" s="148"/>
      <c r="N93" s="149"/>
      <c r="O93" s="150" t="s">
        <v>59</v>
      </c>
      <c r="P93" s="46"/>
    </row>
    <row r="94" spans="1:16" ht="19.5" customHeight="1">
      <c r="A94" s="89"/>
      <c r="B94" s="52"/>
      <c r="C94" s="116"/>
      <c r="D94" s="116"/>
      <c r="E94" s="157">
        <f t="shared" si="22"/>
        <v>1445.3</v>
      </c>
      <c r="F94" s="157"/>
      <c r="G94" s="158"/>
      <c r="H94" s="157">
        <f t="shared" si="23"/>
        <v>0</v>
      </c>
      <c r="I94" s="158"/>
      <c r="J94" s="159"/>
      <c r="K94" s="159"/>
      <c r="L94" s="160">
        <v>1445.3</v>
      </c>
      <c r="M94" s="160"/>
      <c r="N94" s="161"/>
      <c r="O94" s="162" t="s">
        <v>60</v>
      </c>
      <c r="P94" s="46"/>
    </row>
    <row r="95" spans="1:16" ht="19.5" customHeight="1">
      <c r="A95" s="163" t="s">
        <v>61</v>
      </c>
      <c r="B95" s="94" t="s">
        <v>62</v>
      </c>
      <c r="C95" s="84">
        <v>2017</v>
      </c>
      <c r="D95" s="84"/>
      <c r="E95" s="164">
        <f t="shared" si="22"/>
        <v>4216.183</v>
      </c>
      <c r="F95" s="164"/>
      <c r="G95" s="165"/>
      <c r="H95" s="164">
        <f t="shared" si="23"/>
        <v>400</v>
      </c>
      <c r="I95" s="165"/>
      <c r="J95" s="166">
        <v>400</v>
      </c>
      <c r="K95" s="166"/>
      <c r="L95" s="167">
        <v>3016.183</v>
      </c>
      <c r="M95" s="168"/>
      <c r="N95" s="169">
        <v>800</v>
      </c>
      <c r="O95" s="170" t="s">
        <v>30</v>
      </c>
      <c r="P95" s="46"/>
    </row>
    <row r="96" spans="1:16" ht="19.5" customHeight="1">
      <c r="A96" s="163"/>
      <c r="B96" s="94"/>
      <c r="C96" s="19">
        <v>2018</v>
      </c>
      <c r="D96" s="19"/>
      <c r="E96" s="146">
        <f t="shared" si="22"/>
        <v>4244.3846699999995</v>
      </c>
      <c r="F96" s="146"/>
      <c r="G96" s="147"/>
      <c r="H96" s="146">
        <f t="shared" si="23"/>
        <v>683</v>
      </c>
      <c r="I96" s="147"/>
      <c r="J96" s="145">
        <v>683</v>
      </c>
      <c r="K96" s="145"/>
      <c r="L96" s="148">
        <v>2446.61067</v>
      </c>
      <c r="M96" s="148"/>
      <c r="N96" s="149">
        <v>1114.774</v>
      </c>
      <c r="O96" s="171" t="s">
        <v>30</v>
      </c>
      <c r="P96" s="46"/>
    </row>
    <row r="97" spans="1:16" ht="19.5" customHeight="1">
      <c r="A97" s="163"/>
      <c r="B97" s="94"/>
      <c r="C97" s="19">
        <v>2019</v>
      </c>
      <c r="D97" s="19"/>
      <c r="E97" s="146">
        <f t="shared" si="22"/>
        <v>5176.28063</v>
      </c>
      <c r="F97" s="146"/>
      <c r="G97" s="147"/>
      <c r="H97" s="146">
        <f t="shared" si="23"/>
        <v>585.029</v>
      </c>
      <c r="I97" s="147"/>
      <c r="J97" s="145">
        <f>721.445-136.416</f>
        <v>585.029</v>
      </c>
      <c r="K97" s="145"/>
      <c r="L97" s="148">
        <f>3041.47163+39.4</f>
        <v>3080.87163</v>
      </c>
      <c r="M97" s="148"/>
      <c r="N97" s="149">
        <v>1510.38</v>
      </c>
      <c r="O97" s="171" t="s">
        <v>30</v>
      </c>
      <c r="P97" s="46"/>
    </row>
    <row r="98" spans="1:16" ht="19.5" customHeight="1">
      <c r="A98" s="163"/>
      <c r="B98" s="94"/>
      <c r="C98" s="19"/>
      <c r="D98" s="19"/>
      <c r="E98" s="146">
        <f t="shared" si="22"/>
        <v>12.474</v>
      </c>
      <c r="F98" s="146"/>
      <c r="G98" s="147"/>
      <c r="H98" s="146">
        <f t="shared" si="23"/>
        <v>12.474</v>
      </c>
      <c r="I98" s="147"/>
      <c r="J98" s="145">
        <v>12.474</v>
      </c>
      <c r="K98" s="145"/>
      <c r="L98" s="148">
        <v>0</v>
      </c>
      <c r="M98" s="148"/>
      <c r="N98" s="149">
        <v>0</v>
      </c>
      <c r="O98" s="171" t="s">
        <v>63</v>
      </c>
      <c r="P98" s="46"/>
    </row>
    <row r="99" spans="1:16" ht="19.5" customHeight="1">
      <c r="A99" s="163"/>
      <c r="B99" s="94"/>
      <c r="C99" s="109">
        <v>2020</v>
      </c>
      <c r="D99" s="109"/>
      <c r="E99" s="151">
        <f t="shared" si="22"/>
        <v>0</v>
      </c>
      <c r="F99" s="151"/>
      <c r="G99" s="152"/>
      <c r="H99" s="151">
        <f t="shared" si="23"/>
        <v>0</v>
      </c>
      <c r="I99" s="152"/>
      <c r="J99" s="172">
        <f>855-855</f>
        <v>0</v>
      </c>
      <c r="K99" s="172"/>
      <c r="L99" s="154">
        <f>127.8-127.8</f>
        <v>0</v>
      </c>
      <c r="M99" s="155"/>
      <c r="N99" s="156">
        <f>1044-1044</f>
        <v>0</v>
      </c>
      <c r="O99" s="171" t="s">
        <v>30</v>
      </c>
      <c r="P99" s="46"/>
    </row>
    <row r="100" spans="1:16" ht="19.5" customHeight="1">
      <c r="A100" s="163"/>
      <c r="B100" s="94"/>
      <c r="C100" s="109"/>
      <c r="D100" s="109"/>
      <c r="E100" s="151">
        <f t="shared" si="22"/>
        <v>453.823</v>
      </c>
      <c r="F100" s="151"/>
      <c r="G100" s="152"/>
      <c r="H100" s="151">
        <f t="shared" si="23"/>
        <v>0</v>
      </c>
      <c r="I100" s="152"/>
      <c r="J100" s="153"/>
      <c r="K100" s="153"/>
      <c r="L100" s="154">
        <f>1099.925+0.2-646.302</f>
        <v>453.823</v>
      </c>
      <c r="M100" s="155"/>
      <c r="N100" s="156"/>
      <c r="O100" s="171" t="s">
        <v>64</v>
      </c>
      <c r="P100" s="46"/>
    </row>
    <row r="101" spans="1:16" ht="19.5" customHeight="1">
      <c r="A101" s="163"/>
      <c r="B101" s="94"/>
      <c r="C101" s="109"/>
      <c r="D101" s="109"/>
      <c r="E101" s="151">
        <f t="shared" si="22"/>
        <v>0</v>
      </c>
      <c r="F101" s="151"/>
      <c r="G101" s="152"/>
      <c r="H101" s="151">
        <f t="shared" si="23"/>
        <v>0</v>
      </c>
      <c r="I101" s="152"/>
      <c r="J101" s="153"/>
      <c r="K101" s="153"/>
      <c r="L101" s="154">
        <f>2273.075-983.897-1289.178</f>
        <v>0</v>
      </c>
      <c r="M101" s="155"/>
      <c r="N101" s="156"/>
      <c r="O101" s="171" t="s">
        <v>65</v>
      </c>
      <c r="P101" s="46"/>
    </row>
    <row r="102" spans="1:16" ht="19.5" customHeight="1">
      <c r="A102" s="163"/>
      <c r="B102" s="94"/>
      <c r="C102" s="19">
        <v>2021</v>
      </c>
      <c r="D102" s="19"/>
      <c r="E102" s="146">
        <f t="shared" si="22"/>
        <v>2078.5</v>
      </c>
      <c r="F102" s="146"/>
      <c r="G102" s="147"/>
      <c r="H102" s="146">
        <f t="shared" si="23"/>
        <v>900</v>
      </c>
      <c r="I102" s="147"/>
      <c r="J102" s="145">
        <v>900</v>
      </c>
      <c r="K102" s="145"/>
      <c r="L102" s="148">
        <v>134.5</v>
      </c>
      <c r="M102" s="148"/>
      <c r="N102" s="149">
        <v>1044</v>
      </c>
      <c r="O102" s="171" t="s">
        <v>66</v>
      </c>
      <c r="P102" s="46"/>
    </row>
    <row r="103" spans="1:16" ht="19.5" customHeight="1">
      <c r="A103" s="163"/>
      <c r="B103" s="94"/>
      <c r="C103" s="19">
        <v>2022</v>
      </c>
      <c r="D103" s="19"/>
      <c r="E103" s="146">
        <f t="shared" si="22"/>
        <v>2078.5</v>
      </c>
      <c r="F103" s="146"/>
      <c r="G103" s="147"/>
      <c r="H103" s="146">
        <f t="shared" si="23"/>
        <v>900</v>
      </c>
      <c r="I103" s="147"/>
      <c r="J103" s="145">
        <v>900</v>
      </c>
      <c r="K103" s="145"/>
      <c r="L103" s="148">
        <v>134.5</v>
      </c>
      <c r="M103" s="148"/>
      <c r="N103" s="149">
        <v>1044</v>
      </c>
      <c r="O103" s="171" t="s">
        <v>66</v>
      </c>
      <c r="P103" s="46"/>
    </row>
    <row r="104" spans="1:16" ht="19.5" customHeight="1">
      <c r="A104" s="163"/>
      <c r="B104" s="94"/>
      <c r="C104" s="19">
        <v>2023</v>
      </c>
      <c r="D104" s="19"/>
      <c r="E104" s="146">
        <f t="shared" si="22"/>
        <v>0</v>
      </c>
      <c r="F104" s="146"/>
      <c r="G104" s="147"/>
      <c r="H104" s="146">
        <f t="shared" si="23"/>
        <v>0</v>
      </c>
      <c r="I104" s="147"/>
      <c r="J104" s="145">
        <v>0</v>
      </c>
      <c r="K104" s="145"/>
      <c r="L104" s="148">
        <v>0</v>
      </c>
      <c r="M104" s="148"/>
      <c r="N104" s="149"/>
      <c r="O104" s="171" t="s">
        <v>66</v>
      </c>
      <c r="P104" s="30"/>
    </row>
    <row r="105" spans="1:16" ht="19.5" customHeight="1">
      <c r="A105" s="101" t="s">
        <v>67</v>
      </c>
      <c r="B105" s="101" t="s">
        <v>68</v>
      </c>
      <c r="C105" s="19">
        <v>2017</v>
      </c>
      <c r="D105" s="19"/>
      <c r="E105" s="146">
        <f aca="true" t="shared" si="24" ref="E105:E106">J105+L105</f>
        <v>0</v>
      </c>
      <c r="F105" s="86"/>
      <c r="G105" s="86"/>
      <c r="H105" s="146">
        <f t="shared" si="23"/>
        <v>0</v>
      </c>
      <c r="I105" s="86"/>
      <c r="J105" s="149">
        <v>0</v>
      </c>
      <c r="K105" s="173"/>
      <c r="L105" s="148">
        <v>0</v>
      </c>
      <c r="M105" s="174"/>
      <c r="N105" s="20"/>
      <c r="O105" s="171" t="s">
        <v>30</v>
      </c>
      <c r="P105" s="30" t="s">
        <v>69</v>
      </c>
    </row>
    <row r="106" spans="1:16" ht="14.25" customHeight="1">
      <c r="A106" s="101"/>
      <c r="B106" s="101"/>
      <c r="C106" s="99">
        <v>2018</v>
      </c>
      <c r="D106" s="99"/>
      <c r="E106" s="100">
        <f t="shared" si="24"/>
        <v>833.5521299999999</v>
      </c>
      <c r="F106" s="86"/>
      <c r="G106" s="101"/>
      <c r="H106" s="100">
        <f t="shared" si="23"/>
        <v>0</v>
      </c>
      <c r="I106" s="101"/>
      <c r="J106" s="121">
        <v>0</v>
      </c>
      <c r="K106" s="103"/>
      <c r="L106" s="175">
        <f>859.059-25.50687</f>
        <v>833.5521299999999</v>
      </c>
      <c r="M106" s="175"/>
      <c r="N106" s="99"/>
      <c r="O106" s="30" t="s">
        <v>30</v>
      </c>
      <c r="P106" s="30"/>
    </row>
    <row r="107" spans="1:16" ht="11.25" customHeight="1">
      <c r="A107" s="101"/>
      <c r="B107" s="101"/>
      <c r="C107" s="99"/>
      <c r="D107" s="99"/>
      <c r="E107" s="100"/>
      <c r="F107" s="86"/>
      <c r="G107" s="101"/>
      <c r="H107" s="100"/>
      <c r="I107" s="101"/>
      <c r="J107" s="121"/>
      <c r="K107" s="103"/>
      <c r="L107" s="175"/>
      <c r="M107" s="175"/>
      <c r="N107" s="99"/>
      <c r="O107" s="30"/>
      <c r="P107" s="30"/>
    </row>
    <row r="108" spans="1:16" ht="10.5" customHeight="1">
      <c r="A108" s="101"/>
      <c r="B108" s="101"/>
      <c r="C108" s="99"/>
      <c r="D108" s="99"/>
      <c r="E108" s="100"/>
      <c r="F108" s="86"/>
      <c r="G108" s="101"/>
      <c r="H108" s="100"/>
      <c r="I108" s="101"/>
      <c r="J108" s="121"/>
      <c r="K108" s="103"/>
      <c r="L108" s="175"/>
      <c r="M108" s="175"/>
      <c r="N108" s="99"/>
      <c r="O108" s="30"/>
      <c r="P108" s="30"/>
    </row>
    <row r="109" spans="1:16" ht="19.5" customHeight="1">
      <c r="A109" s="101"/>
      <c r="B109" s="101"/>
      <c r="C109" s="19">
        <v>2019</v>
      </c>
      <c r="D109" s="19"/>
      <c r="E109" s="146">
        <f aca="true" t="shared" si="25" ref="E109:E112">J109+L109</f>
        <v>731</v>
      </c>
      <c r="F109" s="86"/>
      <c r="G109" s="86"/>
      <c r="H109" s="146">
        <f aca="true" t="shared" si="26" ref="H109:H132">I109+J109</f>
        <v>0</v>
      </c>
      <c r="I109" s="86"/>
      <c r="J109" s="145">
        <v>0</v>
      </c>
      <c r="K109" s="173"/>
      <c r="L109" s="148">
        <v>731</v>
      </c>
      <c r="M109" s="174"/>
      <c r="N109" s="20"/>
      <c r="O109" s="171" t="s">
        <v>30</v>
      </c>
      <c r="P109" s="30"/>
    </row>
    <row r="110" spans="1:16" ht="19.5" customHeight="1">
      <c r="A110" s="101"/>
      <c r="B110" s="101"/>
      <c r="C110" s="109">
        <v>2020</v>
      </c>
      <c r="D110" s="109"/>
      <c r="E110" s="151">
        <f t="shared" si="25"/>
        <v>0</v>
      </c>
      <c r="F110" s="107"/>
      <c r="G110" s="107"/>
      <c r="H110" s="151">
        <f t="shared" si="26"/>
        <v>0</v>
      </c>
      <c r="I110" s="107"/>
      <c r="J110" s="153">
        <v>0</v>
      </c>
      <c r="K110" s="176"/>
      <c r="L110" s="155">
        <v>0</v>
      </c>
      <c r="M110" s="177"/>
      <c r="N110" s="178"/>
      <c r="O110" s="171"/>
      <c r="P110" s="30"/>
    </row>
    <row r="111" spans="1:16" ht="19.5" customHeight="1">
      <c r="A111" s="101"/>
      <c r="B111" s="101"/>
      <c r="C111" s="19">
        <v>2021</v>
      </c>
      <c r="D111" s="19"/>
      <c r="E111" s="146">
        <f t="shared" si="25"/>
        <v>0</v>
      </c>
      <c r="F111" s="86"/>
      <c r="G111" s="86"/>
      <c r="H111" s="146">
        <f t="shared" si="26"/>
        <v>0</v>
      </c>
      <c r="I111" s="86"/>
      <c r="J111" s="145">
        <v>0</v>
      </c>
      <c r="K111" s="173"/>
      <c r="L111" s="148">
        <v>0</v>
      </c>
      <c r="M111" s="174"/>
      <c r="N111" s="20"/>
      <c r="O111" s="171"/>
      <c r="P111" s="30"/>
    </row>
    <row r="112" spans="1:16" ht="18.75" customHeight="1">
      <c r="A112" s="101"/>
      <c r="B112" s="101"/>
      <c r="C112" s="19">
        <v>2022</v>
      </c>
      <c r="D112" s="19"/>
      <c r="E112" s="146">
        <f t="shared" si="25"/>
        <v>0</v>
      </c>
      <c r="F112" s="86"/>
      <c r="G112" s="86"/>
      <c r="H112" s="146">
        <f t="shared" si="26"/>
        <v>0</v>
      </c>
      <c r="I112" s="86"/>
      <c r="J112" s="145">
        <v>0</v>
      </c>
      <c r="K112" s="173"/>
      <c r="L112" s="148">
        <v>0</v>
      </c>
      <c r="M112" s="174"/>
      <c r="N112" s="20"/>
      <c r="O112" s="171"/>
      <c r="P112" s="30"/>
    </row>
    <row r="113" spans="1:16" ht="19.5" customHeight="1">
      <c r="A113" s="101" t="s">
        <v>70</v>
      </c>
      <c r="B113" s="101" t="s">
        <v>71</v>
      </c>
      <c r="C113" s="19">
        <v>2017</v>
      </c>
      <c r="D113" s="86"/>
      <c r="E113" s="100">
        <f>L113+L114</f>
        <v>677.256</v>
      </c>
      <c r="F113" s="179"/>
      <c r="G113" s="179"/>
      <c r="H113" s="146">
        <f t="shared" si="26"/>
        <v>0</v>
      </c>
      <c r="I113" s="179"/>
      <c r="J113" s="145">
        <v>0</v>
      </c>
      <c r="K113" s="145"/>
      <c r="L113" s="180">
        <v>372.376</v>
      </c>
      <c r="M113" s="174"/>
      <c r="N113" s="20"/>
      <c r="O113" s="23" t="s">
        <v>72</v>
      </c>
      <c r="P113" s="30"/>
    </row>
    <row r="114" spans="1:16" ht="19.5" customHeight="1">
      <c r="A114" s="101"/>
      <c r="B114" s="101"/>
      <c r="C114" s="19"/>
      <c r="D114" s="86"/>
      <c r="E114" s="100"/>
      <c r="F114" s="179"/>
      <c r="G114" s="179"/>
      <c r="H114" s="146">
        <f t="shared" si="26"/>
        <v>0</v>
      </c>
      <c r="I114" s="179"/>
      <c r="J114" s="145">
        <v>0</v>
      </c>
      <c r="K114" s="145"/>
      <c r="L114" s="148">
        <v>304.88</v>
      </c>
      <c r="M114" s="174"/>
      <c r="N114" s="20"/>
      <c r="O114" s="171" t="s">
        <v>30</v>
      </c>
      <c r="P114" s="30"/>
    </row>
    <row r="115" spans="1:16" ht="19.5" customHeight="1">
      <c r="A115" s="101"/>
      <c r="B115" s="101"/>
      <c r="C115" s="19">
        <v>2018</v>
      </c>
      <c r="D115" s="86"/>
      <c r="E115" s="100">
        <f aca="true" t="shared" si="27" ref="E115:E123">G115+H115+L115+N115</f>
        <v>662.365</v>
      </c>
      <c r="F115" s="179"/>
      <c r="G115" s="181"/>
      <c r="H115" s="146">
        <f t="shared" si="26"/>
        <v>0</v>
      </c>
      <c r="I115" s="181"/>
      <c r="J115" s="145">
        <v>0</v>
      </c>
      <c r="K115" s="145"/>
      <c r="L115" s="148">
        <f>698.578-36.213</f>
        <v>662.365</v>
      </c>
      <c r="M115" s="174"/>
      <c r="N115" s="20"/>
      <c r="O115" s="171" t="s">
        <v>72</v>
      </c>
      <c r="P115" s="30"/>
    </row>
    <row r="116" spans="1:16" ht="19.5" customHeight="1">
      <c r="A116" s="101"/>
      <c r="B116" s="101"/>
      <c r="C116" s="19">
        <v>2019</v>
      </c>
      <c r="D116" s="86"/>
      <c r="E116" s="100">
        <f t="shared" si="27"/>
        <v>1186.36019</v>
      </c>
      <c r="F116" s="179"/>
      <c r="G116" s="179"/>
      <c r="H116" s="146">
        <f t="shared" si="26"/>
        <v>0</v>
      </c>
      <c r="I116" s="179"/>
      <c r="J116" s="145">
        <v>0</v>
      </c>
      <c r="K116" s="145"/>
      <c r="L116" s="148">
        <f>1186.36019+200-200</f>
        <v>1186.36019</v>
      </c>
      <c r="M116" s="174"/>
      <c r="N116" s="20"/>
      <c r="O116" s="171" t="s">
        <v>72</v>
      </c>
      <c r="P116" s="30"/>
    </row>
    <row r="117" spans="1:16" ht="17.25" customHeight="1">
      <c r="A117" s="101"/>
      <c r="B117" s="101"/>
      <c r="C117" s="19">
        <v>2019</v>
      </c>
      <c r="D117" s="86"/>
      <c r="E117" s="100">
        <f t="shared" si="27"/>
        <v>175.332</v>
      </c>
      <c r="F117" s="179"/>
      <c r="G117" s="179"/>
      <c r="H117" s="146">
        <f t="shared" si="26"/>
        <v>0</v>
      </c>
      <c r="I117" s="179"/>
      <c r="J117" s="145">
        <v>0</v>
      </c>
      <c r="K117" s="145"/>
      <c r="L117" s="148">
        <f>246.906-71.574</f>
        <v>175.332</v>
      </c>
      <c r="M117" s="174"/>
      <c r="N117" s="20"/>
      <c r="O117" s="171" t="s">
        <v>73</v>
      </c>
      <c r="P117" s="30"/>
    </row>
    <row r="118" spans="1:16" ht="19.5" customHeight="1">
      <c r="A118" s="101"/>
      <c r="B118" s="101"/>
      <c r="C118" s="19">
        <v>2020</v>
      </c>
      <c r="D118" s="86"/>
      <c r="E118" s="182">
        <f t="shared" si="27"/>
        <v>867.3578099999999</v>
      </c>
      <c r="F118" s="183"/>
      <c r="G118" s="183"/>
      <c r="H118" s="151">
        <f t="shared" si="26"/>
        <v>0</v>
      </c>
      <c r="I118" s="183"/>
      <c r="J118" s="153">
        <v>0</v>
      </c>
      <c r="K118" s="153"/>
      <c r="L118" s="154">
        <f>1398.322-512.21819-18.746</f>
        <v>867.3578099999999</v>
      </c>
      <c r="M118" s="174"/>
      <c r="N118" s="20"/>
      <c r="O118" s="171" t="s">
        <v>72</v>
      </c>
      <c r="P118" s="30"/>
    </row>
    <row r="119" spans="1:16" ht="19.5" customHeight="1">
      <c r="A119" s="101"/>
      <c r="B119" s="101"/>
      <c r="C119" s="109">
        <v>2020</v>
      </c>
      <c r="D119" s="107"/>
      <c r="E119" s="106">
        <f t="shared" si="27"/>
        <v>299.189</v>
      </c>
      <c r="F119" s="183"/>
      <c r="G119" s="183"/>
      <c r="H119" s="151">
        <f t="shared" si="26"/>
        <v>0</v>
      </c>
      <c r="I119" s="183"/>
      <c r="J119" s="184">
        <v>0</v>
      </c>
      <c r="K119" s="153"/>
      <c r="L119" s="185">
        <f>300-0.811</f>
        <v>299.189</v>
      </c>
      <c r="M119" s="174"/>
      <c r="N119" s="20"/>
      <c r="O119" s="171" t="s">
        <v>74</v>
      </c>
      <c r="P119" s="30"/>
    </row>
    <row r="120" spans="1:16" ht="19.5" customHeight="1">
      <c r="A120" s="101"/>
      <c r="B120" s="101"/>
      <c r="C120" s="19">
        <v>2021</v>
      </c>
      <c r="D120" s="86"/>
      <c r="E120" s="100">
        <f t="shared" si="27"/>
        <v>0</v>
      </c>
      <c r="F120" s="179"/>
      <c r="G120" s="179"/>
      <c r="H120" s="146">
        <f t="shared" si="26"/>
        <v>0</v>
      </c>
      <c r="I120" s="179"/>
      <c r="J120" s="145">
        <v>0</v>
      </c>
      <c r="K120" s="145"/>
      <c r="L120" s="148">
        <v>0</v>
      </c>
      <c r="M120" s="174"/>
      <c r="N120" s="20"/>
      <c r="O120" s="171" t="s">
        <v>72</v>
      </c>
      <c r="P120" s="30"/>
    </row>
    <row r="121" spans="1:16" ht="19.5" customHeight="1">
      <c r="A121" s="101"/>
      <c r="B121" s="101"/>
      <c r="C121" s="19">
        <v>2022</v>
      </c>
      <c r="D121" s="86"/>
      <c r="E121" s="100">
        <f t="shared" si="27"/>
        <v>0</v>
      </c>
      <c r="F121" s="179"/>
      <c r="G121" s="179"/>
      <c r="H121" s="146">
        <f t="shared" si="26"/>
        <v>0</v>
      </c>
      <c r="I121" s="179"/>
      <c r="J121" s="145">
        <v>0</v>
      </c>
      <c r="K121" s="145"/>
      <c r="L121" s="148">
        <v>0</v>
      </c>
      <c r="M121" s="174"/>
      <c r="N121" s="20"/>
      <c r="O121" s="171" t="s">
        <v>72</v>
      </c>
      <c r="P121" s="30"/>
    </row>
    <row r="122" spans="1:16" ht="19.5" customHeight="1">
      <c r="A122" s="101" t="s">
        <v>75</v>
      </c>
      <c r="B122" s="101" t="s">
        <v>76</v>
      </c>
      <c r="C122" s="19">
        <v>2017</v>
      </c>
      <c r="D122" s="19"/>
      <c r="E122" s="146">
        <f t="shared" si="27"/>
        <v>144.718</v>
      </c>
      <c r="F122" s="146"/>
      <c r="G122" s="19"/>
      <c r="H122" s="146">
        <f t="shared" si="26"/>
        <v>0</v>
      </c>
      <c r="I122" s="19"/>
      <c r="J122" s="145">
        <v>0</v>
      </c>
      <c r="K122" s="146"/>
      <c r="L122" s="180">
        <v>144.718</v>
      </c>
      <c r="M122" s="174"/>
      <c r="N122" s="20"/>
      <c r="O122" s="171" t="s">
        <v>30</v>
      </c>
      <c r="P122" s="30"/>
    </row>
    <row r="123" spans="1:16" ht="19.5" customHeight="1">
      <c r="A123" s="101"/>
      <c r="B123" s="101"/>
      <c r="C123" s="19">
        <v>2018</v>
      </c>
      <c r="D123" s="19"/>
      <c r="E123" s="146">
        <f t="shared" si="27"/>
        <v>0</v>
      </c>
      <c r="F123" s="146"/>
      <c r="G123" s="19"/>
      <c r="H123" s="146">
        <f t="shared" si="26"/>
        <v>0</v>
      </c>
      <c r="I123" s="19"/>
      <c r="J123" s="145">
        <v>0</v>
      </c>
      <c r="K123" s="179"/>
      <c r="L123" s="148">
        <v>0</v>
      </c>
      <c r="M123" s="148"/>
      <c r="N123" s="186"/>
      <c r="O123" s="86"/>
      <c r="P123" s="30"/>
    </row>
    <row r="124" spans="1:16" ht="19.5" customHeight="1">
      <c r="A124" s="101"/>
      <c r="B124" s="101"/>
      <c r="C124" s="19">
        <v>2019</v>
      </c>
      <c r="D124" s="19"/>
      <c r="E124" s="146">
        <f>L124</f>
        <v>0</v>
      </c>
      <c r="F124" s="146"/>
      <c r="G124" s="19"/>
      <c r="H124" s="146">
        <f t="shared" si="26"/>
        <v>0</v>
      </c>
      <c r="I124" s="19"/>
      <c r="J124" s="145">
        <v>0</v>
      </c>
      <c r="K124" s="179"/>
      <c r="L124" s="148">
        <v>0</v>
      </c>
      <c r="M124" s="148"/>
      <c r="N124" s="20"/>
      <c r="O124" s="86"/>
      <c r="P124" s="30"/>
    </row>
    <row r="125" spans="1:16" ht="19.5" customHeight="1">
      <c r="A125" s="101"/>
      <c r="B125" s="101"/>
      <c r="C125" s="104">
        <v>2020</v>
      </c>
      <c r="D125" s="104"/>
      <c r="E125" s="106">
        <v>0</v>
      </c>
      <c r="F125" s="106"/>
      <c r="G125" s="104"/>
      <c r="H125" s="106">
        <f t="shared" si="26"/>
        <v>0</v>
      </c>
      <c r="I125" s="104"/>
      <c r="J125" s="184">
        <v>0</v>
      </c>
      <c r="K125" s="106"/>
      <c r="L125" s="185">
        <v>0</v>
      </c>
      <c r="M125" s="185"/>
      <c r="N125" s="104"/>
      <c r="O125" s="30"/>
      <c r="P125" s="30"/>
    </row>
    <row r="126" spans="1:16" ht="19.5" customHeight="1">
      <c r="A126" s="101"/>
      <c r="B126" s="101"/>
      <c r="C126" s="19">
        <v>2021</v>
      </c>
      <c r="D126" s="19"/>
      <c r="E126" s="187">
        <v>0</v>
      </c>
      <c r="F126" s="146"/>
      <c r="G126" s="19"/>
      <c r="H126" s="146">
        <f t="shared" si="26"/>
        <v>0</v>
      </c>
      <c r="I126" s="19"/>
      <c r="J126" s="145">
        <v>0</v>
      </c>
      <c r="K126" s="145"/>
      <c r="L126" s="148">
        <v>0</v>
      </c>
      <c r="M126" s="174"/>
      <c r="N126" s="20"/>
      <c r="O126" s="86"/>
      <c r="P126" s="30"/>
    </row>
    <row r="127" spans="1:16" ht="16.5" customHeight="1">
      <c r="A127" s="101"/>
      <c r="B127" s="101"/>
      <c r="C127" s="19">
        <v>2022</v>
      </c>
      <c r="D127" s="19"/>
      <c r="E127" s="187">
        <v>0</v>
      </c>
      <c r="F127" s="146"/>
      <c r="G127" s="19"/>
      <c r="H127" s="146">
        <f t="shared" si="26"/>
        <v>0</v>
      </c>
      <c r="I127" s="19"/>
      <c r="J127" s="145">
        <v>0</v>
      </c>
      <c r="K127" s="145"/>
      <c r="L127" s="148">
        <v>0</v>
      </c>
      <c r="M127" s="174"/>
      <c r="N127" s="20"/>
      <c r="O127" s="86"/>
      <c r="P127" s="30"/>
    </row>
    <row r="128" spans="1:16" ht="48.75" customHeight="1">
      <c r="A128" s="101" t="s">
        <v>77</v>
      </c>
      <c r="B128" s="101" t="s">
        <v>78</v>
      </c>
      <c r="C128" s="99">
        <v>2019</v>
      </c>
      <c r="D128" s="19"/>
      <c r="E128" s="100">
        <f aca="true" t="shared" si="28" ref="E128:E133">G128+H128+L128+N128</f>
        <v>45</v>
      </c>
      <c r="F128" s="100"/>
      <c r="G128" s="99"/>
      <c r="H128" s="100">
        <f t="shared" si="26"/>
        <v>0</v>
      </c>
      <c r="I128" s="99"/>
      <c r="J128" s="103">
        <v>0</v>
      </c>
      <c r="K128" s="103"/>
      <c r="L128" s="175">
        <f>80-35</f>
        <v>45</v>
      </c>
      <c r="M128" s="174"/>
      <c r="N128" s="20"/>
      <c r="O128" s="86" t="s">
        <v>79</v>
      </c>
      <c r="P128" s="101"/>
    </row>
    <row r="129" spans="1:16" ht="22.5" customHeight="1">
      <c r="A129" s="101" t="s">
        <v>80</v>
      </c>
      <c r="B129" s="101" t="s">
        <v>48</v>
      </c>
      <c r="C129" s="99">
        <v>2019</v>
      </c>
      <c r="D129" s="19"/>
      <c r="E129" s="100">
        <f t="shared" si="28"/>
        <v>206.574</v>
      </c>
      <c r="F129" s="100"/>
      <c r="G129" s="99"/>
      <c r="H129" s="100">
        <f t="shared" si="26"/>
        <v>0</v>
      </c>
      <c r="I129" s="99"/>
      <c r="J129" s="103">
        <v>0</v>
      </c>
      <c r="K129" s="103"/>
      <c r="L129" s="175">
        <f>100+106.574</f>
        <v>206.574</v>
      </c>
      <c r="M129" s="175"/>
      <c r="N129" s="99"/>
      <c r="O129" s="188" t="s">
        <v>79</v>
      </c>
      <c r="P129" s="101"/>
    </row>
    <row r="130" spans="1:16" ht="22.5" customHeight="1">
      <c r="A130" s="101"/>
      <c r="B130" s="101"/>
      <c r="C130" s="104">
        <v>2020</v>
      </c>
      <c r="D130" s="109"/>
      <c r="E130" s="106">
        <f t="shared" si="28"/>
        <v>270</v>
      </c>
      <c r="F130" s="106"/>
      <c r="G130" s="104"/>
      <c r="H130" s="106">
        <f t="shared" si="26"/>
        <v>0</v>
      </c>
      <c r="I130" s="104"/>
      <c r="J130" s="184"/>
      <c r="K130" s="184"/>
      <c r="L130" s="189">
        <v>270</v>
      </c>
      <c r="M130" s="175"/>
      <c r="N130" s="99"/>
      <c r="O130" s="188" t="s">
        <v>81</v>
      </c>
      <c r="P130" s="101"/>
    </row>
    <row r="131" spans="1:16" ht="30" customHeight="1">
      <c r="A131" s="26" t="s">
        <v>82</v>
      </c>
      <c r="B131" s="26" t="s">
        <v>83</v>
      </c>
      <c r="C131" s="190">
        <v>2020</v>
      </c>
      <c r="D131" s="191"/>
      <c r="E131" s="192">
        <f t="shared" si="28"/>
        <v>200</v>
      </c>
      <c r="F131" s="192"/>
      <c r="G131" s="190"/>
      <c r="H131" s="192">
        <f t="shared" si="26"/>
        <v>0</v>
      </c>
      <c r="I131" s="190"/>
      <c r="J131" s="193"/>
      <c r="K131" s="193"/>
      <c r="L131" s="194">
        <v>200</v>
      </c>
      <c r="M131" s="195"/>
      <c r="N131" s="190"/>
      <c r="O131" s="196" t="s">
        <v>79</v>
      </c>
      <c r="P131" s="26"/>
    </row>
    <row r="132" spans="1:16" ht="19.5" customHeight="1">
      <c r="A132" s="134" t="s">
        <v>84</v>
      </c>
      <c r="B132" s="134"/>
      <c r="C132" s="91">
        <v>2017</v>
      </c>
      <c r="D132" s="91"/>
      <c r="E132" s="197">
        <f t="shared" si="28"/>
        <v>8294.948</v>
      </c>
      <c r="F132" s="197"/>
      <c r="G132" s="198">
        <f aca="true" t="shared" si="29" ref="G132:G134">G84+G95+G96+G107+G114+G115+G122+G126+G127</f>
        <v>0</v>
      </c>
      <c r="H132" s="140">
        <f t="shared" si="26"/>
        <v>400</v>
      </c>
      <c r="I132" s="198">
        <f aca="true" t="shared" si="30" ref="I132:I134">I84+I95+I96+I107+I114+I115+I122+I126+I127</f>
        <v>0</v>
      </c>
      <c r="J132" s="199">
        <v>400</v>
      </c>
      <c r="K132" s="200"/>
      <c r="L132" s="198">
        <v>7094.948</v>
      </c>
      <c r="M132" s="201"/>
      <c r="N132" s="198">
        <f>N82+N95+N106+N113+N114+N122</f>
        <v>800</v>
      </c>
      <c r="O132" s="94"/>
      <c r="P132" s="120"/>
    </row>
    <row r="133" spans="1:16" ht="19.5" customHeight="1">
      <c r="A133" s="134"/>
      <c r="B133" s="134"/>
      <c r="C133" s="19">
        <v>2018</v>
      </c>
      <c r="D133" s="19"/>
      <c r="E133" s="202">
        <f t="shared" si="28"/>
        <v>8811.06237</v>
      </c>
      <c r="F133" s="202"/>
      <c r="G133" s="203">
        <f t="shared" si="29"/>
        <v>0</v>
      </c>
      <c r="H133" s="203">
        <f>H85+H96+H106+H115</f>
        <v>683</v>
      </c>
      <c r="I133" s="203">
        <f t="shared" si="30"/>
        <v>0</v>
      </c>
      <c r="J133" s="203">
        <f>J85+J96+J106+J115</f>
        <v>683</v>
      </c>
      <c r="K133" s="203">
        <f>K85+K96+K106+K115</f>
        <v>0</v>
      </c>
      <c r="L133" s="203">
        <f>L85+L96+L106+L115</f>
        <v>7013.28837</v>
      </c>
      <c r="M133" s="148"/>
      <c r="N133" s="203">
        <f>N85+N96+N106+N115+N123</f>
        <v>1114.774</v>
      </c>
      <c r="O133" s="94"/>
      <c r="P133" s="120"/>
    </row>
    <row r="134" spans="1:16" ht="19.5" customHeight="1">
      <c r="A134" s="134"/>
      <c r="B134" s="134"/>
      <c r="C134" s="19">
        <v>2019</v>
      </c>
      <c r="D134" s="19"/>
      <c r="E134" s="203">
        <f>E86+E97+E98+E109+E116+E117+E124+E128+E129</f>
        <v>10170.508520000001</v>
      </c>
      <c r="F134" s="203">
        <f>F86+F97+F98+F109+F116+F117+F124+F128+F129</f>
        <v>0</v>
      </c>
      <c r="G134" s="203">
        <f t="shared" si="29"/>
        <v>0</v>
      </c>
      <c r="H134" s="203">
        <f>H86+H97+H98+H109+H116+H117+H124+H128+H129</f>
        <v>597.503</v>
      </c>
      <c r="I134" s="203">
        <f t="shared" si="30"/>
        <v>0</v>
      </c>
      <c r="J134" s="203">
        <f>J86+J97+J98+J109+J116+J117+J124+J128+J129</f>
        <v>597.503</v>
      </c>
      <c r="K134" s="203">
        <f>K86+K97+K98+K109+K116+K117+K124+K128+K129</f>
        <v>0</v>
      </c>
      <c r="L134" s="203">
        <f>L86+L97+L98+L109+L116+L117+L124+L128+L129</f>
        <v>8062.6255200000005</v>
      </c>
      <c r="M134" s="203">
        <f>M86+M97+M98+M109+M116+M117+M124+M128+M129</f>
        <v>0</v>
      </c>
      <c r="N134" s="203">
        <f>N86+N97+N98+N109+N116+N117+N124+N128+N129</f>
        <v>1510.38</v>
      </c>
      <c r="O134" s="94"/>
      <c r="P134" s="120"/>
    </row>
    <row r="135" spans="1:16" ht="19.5" customHeight="1">
      <c r="A135" s="134"/>
      <c r="B135" s="134"/>
      <c r="C135" s="19">
        <v>2020</v>
      </c>
      <c r="D135" s="19"/>
      <c r="E135" s="203">
        <f>E87+E88+E99+E100+E101+E110+E118+E119+E125+E131+E130</f>
        <v>5135.67381</v>
      </c>
      <c r="F135" s="203">
        <f>F87+F88+F99+F100+F101+F110+F118+F119+F125+F131+F130</f>
        <v>0</v>
      </c>
      <c r="G135" s="203">
        <f>G87+G88+G99+G100+G101+G110+G118+G119+G125+G131+G130</f>
        <v>0</v>
      </c>
      <c r="H135" s="203">
        <f>H87+H88+H99+H100+H101+H110+H118+H119+H125+H131+H130</f>
        <v>0</v>
      </c>
      <c r="I135" s="203">
        <f>I87+I88+I99+I100+I101+I110+I118+I119+I125+I131+I130</f>
        <v>0</v>
      </c>
      <c r="J135" s="203">
        <f>J87+J88+J99+J100+J101+J110+J118+J119+J125+J131+J130</f>
        <v>0</v>
      </c>
      <c r="K135" s="203">
        <f>K87+K88+K99+K100+K101+K110+K118+K119+K125+K131+K130</f>
        <v>0</v>
      </c>
      <c r="L135" s="203">
        <f>L87+L88+L99+L100+L101+L110+L118+L119+L125+L131+L130</f>
        <v>5135.67381</v>
      </c>
      <c r="M135" s="203">
        <f>M87+M88+M99+M100+M101+M110+M118+M119+M125+M131+M130</f>
        <v>0</v>
      </c>
      <c r="N135" s="203">
        <f>N87+N88+N99+N100+N101+N110+N118+N119+N125+N131+N130</f>
        <v>0</v>
      </c>
      <c r="O135" s="94"/>
      <c r="P135" s="120"/>
    </row>
    <row r="136" spans="1:16" ht="19.5" customHeight="1">
      <c r="A136" s="134"/>
      <c r="B136" s="134"/>
      <c r="C136" s="19">
        <v>2021</v>
      </c>
      <c r="D136" s="19"/>
      <c r="E136" s="203">
        <f>E89+E90+E102+E111+E120+E126</f>
        <v>6182.1449999999995</v>
      </c>
      <c r="F136" s="203">
        <f>F89+F90+F102+F111+F120+F126</f>
        <v>0</v>
      </c>
      <c r="G136" s="203">
        <f>G89+G90+G102+G111+G120+G126</f>
        <v>0</v>
      </c>
      <c r="H136" s="203">
        <f>H89+H90+H102+H111+H120+H126</f>
        <v>900</v>
      </c>
      <c r="I136" s="203">
        <f>I89+I90+I102+I111+I120+I126</f>
        <v>0</v>
      </c>
      <c r="J136" s="203">
        <f>J89+J90+J102+J111+J120+J126</f>
        <v>900</v>
      </c>
      <c r="K136" s="203">
        <f>K89+K90+K102+K111+K120+K126</f>
        <v>0</v>
      </c>
      <c r="L136" s="203">
        <f>L89+L90+L102+L111+L120+L126</f>
        <v>4238.1449999999995</v>
      </c>
      <c r="M136" s="203">
        <f>M89+M90+M102+M111+M120+M126</f>
        <v>0</v>
      </c>
      <c r="N136" s="203">
        <f>N89+N90+N102+N111+N120+N126</f>
        <v>1044</v>
      </c>
      <c r="O136" s="94"/>
      <c r="P136" s="120"/>
    </row>
    <row r="137" spans="1:16" ht="19.5" customHeight="1">
      <c r="A137" s="134"/>
      <c r="B137" s="134"/>
      <c r="C137" s="19">
        <v>2022</v>
      </c>
      <c r="D137" s="19"/>
      <c r="E137" s="203">
        <f aca="true" t="shared" si="31" ref="E137:E138">G137+H137+L137+N137</f>
        <v>6182.1449999999995</v>
      </c>
      <c r="F137" s="203">
        <f>F91+F92+F103+F112+F121+F127</f>
        <v>0</v>
      </c>
      <c r="G137" s="203">
        <f>G91+G92+G103+G112+G121+G127</f>
        <v>0</v>
      </c>
      <c r="H137" s="203">
        <f aca="true" t="shared" si="32" ref="H137:H138">H91+H92+H103+H112+H121+H127</f>
        <v>900</v>
      </c>
      <c r="I137" s="203">
        <f>I91+I92+I103+I112+I121+I127</f>
        <v>0</v>
      </c>
      <c r="J137" s="203">
        <f>J91+J92+J103+J112+J121+J127</f>
        <v>900</v>
      </c>
      <c r="K137" s="203">
        <f>K91+K92+K103+K112+K121+K127</f>
        <v>0</v>
      </c>
      <c r="L137" s="203">
        <f>L91+L92+L103+L112+L121+L127</f>
        <v>4238.1449999999995</v>
      </c>
      <c r="M137" s="203">
        <f>M91+M92+M103+M112+M121+M127</f>
        <v>0</v>
      </c>
      <c r="N137" s="203">
        <f>N91+N92+N103+N112+N121+N127</f>
        <v>1044</v>
      </c>
      <c r="O137" s="94"/>
      <c r="P137" s="120"/>
    </row>
    <row r="138" spans="1:16" ht="19.5" customHeight="1">
      <c r="A138" s="134"/>
      <c r="B138" s="134"/>
      <c r="C138" s="116">
        <v>2023</v>
      </c>
      <c r="D138" s="116"/>
      <c r="E138" s="204">
        <f t="shared" si="31"/>
        <v>4103.6449999999995</v>
      </c>
      <c r="F138" s="204"/>
      <c r="G138" s="204">
        <v>0</v>
      </c>
      <c r="H138" s="204">
        <f t="shared" si="32"/>
        <v>0</v>
      </c>
      <c r="I138" s="204">
        <v>0</v>
      </c>
      <c r="J138" s="204">
        <v>0</v>
      </c>
      <c r="K138" s="204"/>
      <c r="L138" s="204">
        <f>L93+L94+L104</f>
        <v>4103.6449999999995</v>
      </c>
      <c r="M138" s="204"/>
      <c r="N138" s="204">
        <v>0</v>
      </c>
      <c r="O138" s="118"/>
      <c r="P138" s="80"/>
    </row>
    <row r="139" spans="1:16" ht="16.5" customHeight="1">
      <c r="A139" s="205"/>
      <c r="B139" s="205"/>
      <c r="C139" s="205"/>
      <c r="D139" s="205"/>
      <c r="E139" s="205"/>
      <c r="F139" s="205"/>
      <c r="G139" s="205"/>
      <c r="H139" s="205"/>
      <c r="I139" s="205"/>
      <c r="J139" s="205"/>
      <c r="K139" s="205"/>
      <c r="L139" s="205"/>
      <c r="M139" s="205"/>
      <c r="N139" s="205"/>
      <c r="O139" s="205"/>
      <c r="P139" s="205"/>
    </row>
    <row r="140" spans="1:16" ht="21.75" customHeight="1">
      <c r="A140" s="134" t="s">
        <v>85</v>
      </c>
      <c r="B140" s="134"/>
      <c r="C140" s="206" t="s">
        <v>86</v>
      </c>
      <c r="D140" s="206"/>
      <c r="E140" s="198">
        <f>E141+E142+E143+E144+E145+E146+E147</f>
        <v>58969.71369999999</v>
      </c>
      <c r="F140" s="198">
        <f>F141+F142+F143+F144+F145+F146+F147</f>
        <v>0</v>
      </c>
      <c r="G140" s="198">
        <f>G141+G142+G143+G144+G145+G146+G147</f>
        <v>0</v>
      </c>
      <c r="H140" s="198">
        <f>H141+H142+H143+H144+H145+H146+H147</f>
        <v>10121.784000000001</v>
      </c>
      <c r="I140" s="198">
        <f>I141+I142+I143+I144+I145+I146+I147</f>
        <v>0</v>
      </c>
      <c r="J140" s="198">
        <f>J141+J142+J143+J144+J145+J146+J147</f>
        <v>10121.784000000001</v>
      </c>
      <c r="K140" s="198">
        <f>K141+K142+K143+K144+K145+K146+K147</f>
        <v>0</v>
      </c>
      <c r="L140" s="198">
        <f>L141+L142+L143+L144+L145+L146+L147</f>
        <v>42881.775700000006</v>
      </c>
      <c r="M140" s="198">
        <f>M141+M142+M143+M144+M145+M146+M147</f>
        <v>0</v>
      </c>
      <c r="N140" s="198">
        <f>N141+N142+N143+N144+N145+N146+N147</f>
        <v>5966.154</v>
      </c>
      <c r="O140" s="120"/>
      <c r="P140" s="207"/>
    </row>
    <row r="141" spans="1:16" ht="17.25" customHeight="1">
      <c r="A141" s="134"/>
      <c r="B141" s="134"/>
      <c r="C141" s="19">
        <v>2017</v>
      </c>
      <c r="D141" s="20"/>
      <c r="E141" s="203">
        <f aca="true" t="shared" si="33" ref="E141:E142">G141+H141+L141+N141</f>
        <v>9891.71</v>
      </c>
      <c r="F141" s="203"/>
      <c r="G141" s="203">
        <v>0</v>
      </c>
      <c r="H141" s="203">
        <f aca="true" t="shared" si="34" ref="H141:H142">I141+J141</f>
        <v>1397</v>
      </c>
      <c r="I141" s="208">
        <f aca="true" t="shared" si="35" ref="I141:I147">I42+I72+I132</f>
        <v>0</v>
      </c>
      <c r="J141" s="203">
        <f>J42+J72+J132</f>
        <v>1397</v>
      </c>
      <c r="K141" s="203">
        <f>K42+K72+K132</f>
        <v>0</v>
      </c>
      <c r="L141" s="203">
        <f aca="true" t="shared" si="36" ref="L141:L147">L42+L72+L132</f>
        <v>7569.71</v>
      </c>
      <c r="M141" s="203">
        <f>M42+M72+M132</f>
        <v>0</v>
      </c>
      <c r="N141" s="203">
        <f aca="true" t="shared" si="37" ref="N141:N147">N42+N72+N132</f>
        <v>925</v>
      </c>
      <c r="O141" s="120"/>
      <c r="P141" s="207"/>
    </row>
    <row r="142" spans="1:16" ht="18" customHeight="1">
      <c r="A142" s="134"/>
      <c r="B142" s="134"/>
      <c r="C142" s="19">
        <v>2018</v>
      </c>
      <c r="D142" s="20"/>
      <c r="E142" s="203">
        <f t="shared" si="33"/>
        <v>10539.54337</v>
      </c>
      <c r="F142" s="203"/>
      <c r="G142" s="203">
        <v>0</v>
      </c>
      <c r="H142" s="203">
        <f t="shared" si="34"/>
        <v>1698</v>
      </c>
      <c r="I142" s="208">
        <f t="shared" si="35"/>
        <v>0</v>
      </c>
      <c r="J142" s="203">
        <v>1698</v>
      </c>
      <c r="K142" s="203"/>
      <c r="L142" s="203">
        <f t="shared" si="36"/>
        <v>7523.76937</v>
      </c>
      <c r="M142" s="203"/>
      <c r="N142" s="203">
        <f t="shared" si="37"/>
        <v>1317.774</v>
      </c>
      <c r="O142" s="120"/>
      <c r="P142" s="207"/>
    </row>
    <row r="143" spans="1:16" ht="19.5" customHeight="1">
      <c r="A143" s="134"/>
      <c r="B143" s="134"/>
      <c r="C143" s="19">
        <v>2019</v>
      </c>
      <c r="D143" s="20"/>
      <c r="E143" s="208">
        <f aca="true" t="shared" si="38" ref="E143:E147">E44+E74+E134</f>
        <v>11919.83652</v>
      </c>
      <c r="F143" s="208">
        <f aca="true" t="shared" si="39" ref="F143:F147">F44+F74+F134</f>
        <v>0</v>
      </c>
      <c r="G143" s="208">
        <f aca="true" t="shared" si="40" ref="G143:G147">G44+G74+G134</f>
        <v>0</v>
      </c>
      <c r="H143" s="208">
        <f aca="true" t="shared" si="41" ref="H143:H147">H44+H74+H134</f>
        <v>1694.5840000000003</v>
      </c>
      <c r="I143" s="208">
        <f t="shared" si="35"/>
        <v>0</v>
      </c>
      <c r="J143" s="208">
        <f aca="true" t="shared" si="42" ref="J143:J147">J44+J74+J134</f>
        <v>1694.5840000000003</v>
      </c>
      <c r="K143" s="208">
        <f aca="true" t="shared" si="43" ref="K143:K147">K44+K74+K134</f>
        <v>0</v>
      </c>
      <c r="L143" s="208">
        <f t="shared" si="36"/>
        <v>8589.87252</v>
      </c>
      <c r="M143" s="208">
        <f aca="true" t="shared" si="44" ref="M143:M147">M44+M74+M134</f>
        <v>0</v>
      </c>
      <c r="N143" s="208">
        <f t="shared" si="37"/>
        <v>1635.38</v>
      </c>
      <c r="O143" s="120"/>
      <c r="P143" s="207"/>
    </row>
    <row r="144" spans="1:16" ht="19.5" customHeight="1">
      <c r="A144" s="134"/>
      <c r="B144" s="134"/>
      <c r="C144" s="209">
        <v>2020</v>
      </c>
      <c r="D144" s="209"/>
      <c r="E144" s="210">
        <f t="shared" si="38"/>
        <v>6615.22681</v>
      </c>
      <c r="F144" s="210">
        <f t="shared" si="39"/>
        <v>0</v>
      </c>
      <c r="G144" s="210">
        <f t="shared" si="40"/>
        <v>0</v>
      </c>
      <c r="H144" s="210">
        <f t="shared" si="41"/>
        <v>1135.1</v>
      </c>
      <c r="I144" s="210">
        <f t="shared" si="35"/>
        <v>0</v>
      </c>
      <c r="J144" s="210">
        <f t="shared" si="42"/>
        <v>1135.1</v>
      </c>
      <c r="K144" s="210">
        <f t="shared" si="43"/>
        <v>0</v>
      </c>
      <c r="L144" s="210">
        <f t="shared" si="36"/>
        <v>5480.126810000001</v>
      </c>
      <c r="M144" s="210">
        <f t="shared" si="44"/>
        <v>0</v>
      </c>
      <c r="N144" s="210">
        <f t="shared" si="37"/>
        <v>0</v>
      </c>
      <c r="O144" s="120"/>
      <c r="P144" s="207"/>
    </row>
    <row r="145" spans="1:16" ht="19.5" customHeight="1">
      <c r="A145" s="134"/>
      <c r="B145" s="134"/>
      <c r="C145" s="209">
        <v>2021</v>
      </c>
      <c r="D145" s="209"/>
      <c r="E145" s="203">
        <f t="shared" si="38"/>
        <v>7915.161999999999</v>
      </c>
      <c r="F145" s="203">
        <f t="shared" si="39"/>
        <v>0</v>
      </c>
      <c r="G145" s="203">
        <f t="shared" si="40"/>
        <v>0</v>
      </c>
      <c r="H145" s="203">
        <f t="shared" si="41"/>
        <v>2097.5</v>
      </c>
      <c r="I145" s="203">
        <f t="shared" si="35"/>
        <v>0</v>
      </c>
      <c r="J145" s="203">
        <f t="shared" si="42"/>
        <v>2097.5</v>
      </c>
      <c r="K145" s="203">
        <f t="shared" si="43"/>
        <v>0</v>
      </c>
      <c r="L145" s="203">
        <f t="shared" si="36"/>
        <v>4773.661999999999</v>
      </c>
      <c r="M145" s="203">
        <f t="shared" si="44"/>
        <v>0</v>
      </c>
      <c r="N145" s="203">
        <f t="shared" si="37"/>
        <v>1044</v>
      </c>
      <c r="O145" s="120"/>
      <c r="P145" s="207"/>
    </row>
    <row r="146" spans="1:16" ht="18.75" customHeight="1">
      <c r="A146" s="134"/>
      <c r="B146" s="134"/>
      <c r="C146" s="209">
        <v>2022</v>
      </c>
      <c r="D146" s="209"/>
      <c r="E146" s="203">
        <f t="shared" si="38"/>
        <v>7827.289999999999</v>
      </c>
      <c r="F146" s="203">
        <f t="shared" si="39"/>
        <v>0</v>
      </c>
      <c r="G146" s="203">
        <f t="shared" si="40"/>
        <v>0</v>
      </c>
      <c r="H146" s="203">
        <f t="shared" si="41"/>
        <v>2099.6</v>
      </c>
      <c r="I146" s="203">
        <f t="shared" si="35"/>
        <v>0</v>
      </c>
      <c r="J146" s="203">
        <f t="shared" si="42"/>
        <v>2099.6</v>
      </c>
      <c r="K146" s="203">
        <f t="shared" si="43"/>
        <v>0</v>
      </c>
      <c r="L146" s="203">
        <f t="shared" si="36"/>
        <v>4683.69</v>
      </c>
      <c r="M146" s="203">
        <f t="shared" si="44"/>
        <v>0</v>
      </c>
      <c r="N146" s="203">
        <f t="shared" si="37"/>
        <v>1044</v>
      </c>
      <c r="O146" s="120"/>
      <c r="P146" s="207"/>
    </row>
    <row r="147" spans="1:16" ht="18.75" customHeight="1">
      <c r="A147" s="134"/>
      <c r="B147" s="134"/>
      <c r="C147" s="211">
        <v>2023</v>
      </c>
      <c r="D147" s="211"/>
      <c r="E147" s="204">
        <f t="shared" si="38"/>
        <v>4260.945</v>
      </c>
      <c r="F147" s="204">
        <f t="shared" si="39"/>
        <v>0</v>
      </c>
      <c r="G147" s="204">
        <f t="shared" si="40"/>
        <v>0</v>
      </c>
      <c r="H147" s="204">
        <f t="shared" si="41"/>
        <v>0</v>
      </c>
      <c r="I147" s="204">
        <f t="shared" si="35"/>
        <v>0</v>
      </c>
      <c r="J147" s="204">
        <f t="shared" si="42"/>
        <v>0</v>
      </c>
      <c r="K147" s="204">
        <f t="shared" si="43"/>
        <v>0</v>
      </c>
      <c r="L147" s="204">
        <f t="shared" si="36"/>
        <v>4260.945</v>
      </c>
      <c r="M147" s="204">
        <f t="shared" si="44"/>
        <v>0</v>
      </c>
      <c r="N147" s="204">
        <f t="shared" si="37"/>
        <v>0</v>
      </c>
      <c r="O147" s="212"/>
      <c r="P147" s="213"/>
    </row>
    <row r="148" spans="2:10" ht="12.75">
      <c r="B148" s="214"/>
      <c r="C148" s="215"/>
      <c r="D148" s="215"/>
      <c r="E148" s="215"/>
      <c r="F148" s="215"/>
      <c r="G148" s="215"/>
      <c r="H148" s="215"/>
      <c r="I148" s="215"/>
      <c r="J148" s="214"/>
    </row>
    <row r="149" spans="2:10" ht="12.75">
      <c r="B149" s="214"/>
      <c r="C149" s="215"/>
      <c r="D149" s="215"/>
      <c r="E149" s="215"/>
      <c r="F149" s="215"/>
      <c r="G149" s="215"/>
      <c r="H149" s="215"/>
      <c r="I149" s="215"/>
      <c r="J149" s="214"/>
    </row>
    <row r="150" spans="2:10" ht="12.75">
      <c r="B150" s="214"/>
      <c r="C150" s="215"/>
      <c r="D150" s="215"/>
      <c r="E150" s="215"/>
      <c r="F150" s="215"/>
      <c r="G150" s="215"/>
      <c r="H150" s="215"/>
      <c r="I150" s="215"/>
      <c r="J150" s="214"/>
    </row>
    <row r="151" spans="2:10" ht="12.75">
      <c r="B151" s="214"/>
      <c r="C151" s="215"/>
      <c r="D151" s="215"/>
      <c r="E151" s="215"/>
      <c r="F151" s="215"/>
      <c r="G151" s="215"/>
      <c r="H151" s="215"/>
      <c r="I151" s="215"/>
      <c r="J151" s="214"/>
    </row>
    <row r="152" spans="2:10" ht="12.75">
      <c r="B152" s="214"/>
      <c r="C152" s="215"/>
      <c r="D152" s="215"/>
      <c r="E152" s="215"/>
      <c r="F152" s="215"/>
      <c r="G152" s="215"/>
      <c r="H152" s="215"/>
      <c r="I152" s="215"/>
      <c r="J152" s="214"/>
    </row>
    <row r="153" spans="2:10" ht="12.75">
      <c r="B153" s="214"/>
      <c r="C153" s="215"/>
      <c r="D153" s="215"/>
      <c r="E153" s="215"/>
      <c r="F153" s="215"/>
      <c r="G153" s="215"/>
      <c r="H153" s="215"/>
      <c r="I153" s="215"/>
      <c r="J153" s="214"/>
    </row>
    <row r="154" spans="2:10" ht="12.75">
      <c r="B154" s="214"/>
      <c r="C154" s="215"/>
      <c r="D154" s="215"/>
      <c r="E154" s="215"/>
      <c r="F154" s="215"/>
      <c r="G154" s="215"/>
      <c r="H154" s="215"/>
      <c r="I154" s="215"/>
      <c r="J154" s="214"/>
    </row>
    <row r="155" spans="2:10" ht="12.75">
      <c r="B155" s="214"/>
      <c r="C155" s="215"/>
      <c r="D155" s="215"/>
      <c r="E155" s="215"/>
      <c r="F155" s="215"/>
      <c r="G155" s="215"/>
      <c r="H155" s="215"/>
      <c r="I155" s="215"/>
      <c r="J155" s="214"/>
    </row>
    <row r="156" spans="2:10" ht="12.75">
      <c r="B156" s="214"/>
      <c r="C156" s="215"/>
      <c r="D156" s="215"/>
      <c r="E156" s="215"/>
      <c r="F156" s="215"/>
      <c r="G156" s="215"/>
      <c r="H156" s="215"/>
      <c r="I156" s="215"/>
      <c r="J156" s="215"/>
    </row>
    <row r="157" spans="2:10" ht="12.75">
      <c r="B157" s="214"/>
      <c r="C157" s="215"/>
      <c r="D157" s="215"/>
      <c r="E157" s="215"/>
      <c r="F157" s="215"/>
      <c r="G157" s="215"/>
      <c r="H157" s="215"/>
      <c r="I157" s="215"/>
      <c r="J157" s="215"/>
    </row>
    <row r="158" spans="2:10" ht="12.75">
      <c r="B158" s="214"/>
      <c r="C158" s="215"/>
      <c r="D158" s="215"/>
      <c r="E158" s="215"/>
      <c r="F158" s="215"/>
      <c r="G158" s="215"/>
      <c r="H158" s="215"/>
      <c r="I158" s="215"/>
      <c r="J158" s="215"/>
    </row>
    <row r="159" spans="2:10" ht="12.75">
      <c r="B159" s="214"/>
      <c r="C159" s="215"/>
      <c r="D159" s="215"/>
      <c r="E159" s="215"/>
      <c r="F159" s="215"/>
      <c r="G159" s="215"/>
      <c r="H159" s="215"/>
      <c r="I159" s="215"/>
      <c r="J159" s="215"/>
    </row>
    <row r="160" spans="2:10" ht="12.75">
      <c r="B160" s="214"/>
      <c r="C160" s="215"/>
      <c r="D160" s="215"/>
      <c r="E160" s="215"/>
      <c r="F160" s="215"/>
      <c r="G160" s="215"/>
      <c r="H160" s="215"/>
      <c r="I160" s="215"/>
      <c r="J160" s="215"/>
    </row>
    <row r="161" spans="2:10" ht="12.75">
      <c r="B161" s="214"/>
      <c r="C161" s="215"/>
      <c r="D161" s="215"/>
      <c r="E161" s="215"/>
      <c r="F161" s="215"/>
      <c r="G161" s="215"/>
      <c r="H161" s="215"/>
      <c r="I161" s="215"/>
      <c r="J161" s="215"/>
    </row>
  </sheetData>
  <sheetProtection selectLockedCells="1" selectUnlockedCells="1"/>
  <mergeCells count="153">
    <mergeCell ref="N2:P2"/>
    <mergeCell ref="L3:P3"/>
    <mergeCell ref="A5:A9"/>
    <mergeCell ref="B5:B9"/>
    <mergeCell ref="C5:C9"/>
    <mergeCell ref="D5:E9"/>
    <mergeCell ref="G5:L5"/>
    <mergeCell ref="M5:N9"/>
    <mergeCell ref="O5:O9"/>
    <mergeCell ref="P5:P9"/>
    <mergeCell ref="G6:G9"/>
    <mergeCell ref="H6:L6"/>
    <mergeCell ref="H7:J7"/>
    <mergeCell ref="K7:L9"/>
    <mergeCell ref="H8:H9"/>
    <mergeCell ref="I8:J8"/>
    <mergeCell ref="D10:E10"/>
    <mergeCell ref="K10:L10"/>
    <mergeCell ref="M10:N10"/>
    <mergeCell ref="A11:P11"/>
    <mergeCell ref="A12:P12"/>
    <mergeCell ref="A13:P13"/>
    <mergeCell ref="A14:A34"/>
    <mergeCell ref="B14:B34"/>
    <mergeCell ref="C14:D16"/>
    <mergeCell ref="E14:F16"/>
    <mergeCell ref="L14:M14"/>
    <mergeCell ref="P14:P31"/>
    <mergeCell ref="L15:M15"/>
    <mergeCell ref="L16:M16"/>
    <mergeCell ref="L19:M19"/>
    <mergeCell ref="C23:C25"/>
    <mergeCell ref="C26:C28"/>
    <mergeCell ref="C29:C31"/>
    <mergeCell ref="C32:C34"/>
    <mergeCell ref="A35:A41"/>
    <mergeCell ref="B35:B41"/>
    <mergeCell ref="C35:D35"/>
    <mergeCell ref="E35:F35"/>
    <mergeCell ref="L35:M35"/>
    <mergeCell ref="O35:O41"/>
    <mergeCell ref="P35:P41"/>
    <mergeCell ref="L36:M36"/>
    <mergeCell ref="A42:B48"/>
    <mergeCell ref="O42:O44"/>
    <mergeCell ref="P42:P44"/>
    <mergeCell ref="A49:O49"/>
    <mergeCell ref="A50:O50"/>
    <mergeCell ref="A51:O51"/>
    <mergeCell ref="A52:A61"/>
    <mergeCell ref="B52:B61"/>
    <mergeCell ref="C52:C53"/>
    <mergeCell ref="E52:E53"/>
    <mergeCell ref="G52:G53"/>
    <mergeCell ref="H52:H53"/>
    <mergeCell ref="I52:I53"/>
    <mergeCell ref="J52:J53"/>
    <mergeCell ref="L52:L53"/>
    <mergeCell ref="N52:N53"/>
    <mergeCell ref="O52:O61"/>
    <mergeCell ref="P52:P61"/>
    <mergeCell ref="C54:C55"/>
    <mergeCell ref="E54:E55"/>
    <mergeCell ref="G54:G55"/>
    <mergeCell ref="H54:H55"/>
    <mergeCell ref="I54:I55"/>
    <mergeCell ref="J54:J55"/>
    <mergeCell ref="L54:L55"/>
    <mergeCell ref="N54:N55"/>
    <mergeCell ref="C56:C57"/>
    <mergeCell ref="E56:E57"/>
    <mergeCell ref="G56:G57"/>
    <mergeCell ref="H56:H57"/>
    <mergeCell ref="I56:I57"/>
    <mergeCell ref="J56:J57"/>
    <mergeCell ref="L56:L57"/>
    <mergeCell ref="N56:N57"/>
    <mergeCell ref="A62:A70"/>
    <mergeCell ref="B62:B70"/>
    <mergeCell ref="C62:D62"/>
    <mergeCell ref="O62:O69"/>
    <mergeCell ref="P62:P69"/>
    <mergeCell ref="C63:D63"/>
    <mergeCell ref="C64:D65"/>
    <mergeCell ref="A72:B78"/>
    <mergeCell ref="O72:O77"/>
    <mergeCell ref="P72:P77"/>
    <mergeCell ref="A79:P79"/>
    <mergeCell ref="A80:P80"/>
    <mergeCell ref="A81:P81"/>
    <mergeCell ref="A82:A94"/>
    <mergeCell ref="B82:B94"/>
    <mergeCell ref="C82:D84"/>
    <mergeCell ref="E82:F84"/>
    <mergeCell ref="G82:G84"/>
    <mergeCell ref="H82:H84"/>
    <mergeCell ref="I82:I84"/>
    <mergeCell ref="J82:J84"/>
    <mergeCell ref="L82:M84"/>
    <mergeCell ref="N82:N84"/>
    <mergeCell ref="O82:O84"/>
    <mergeCell ref="P82:P103"/>
    <mergeCell ref="L85:M85"/>
    <mergeCell ref="C86:D86"/>
    <mergeCell ref="E86:F86"/>
    <mergeCell ref="L86:M86"/>
    <mergeCell ref="C87:C88"/>
    <mergeCell ref="C89:C90"/>
    <mergeCell ref="C91:C92"/>
    <mergeCell ref="C93:C94"/>
    <mergeCell ref="A95:A104"/>
    <mergeCell ref="B95:B104"/>
    <mergeCell ref="C97:C98"/>
    <mergeCell ref="C99:C101"/>
    <mergeCell ref="A105:A112"/>
    <mergeCell ref="B105:B112"/>
    <mergeCell ref="P105:P127"/>
    <mergeCell ref="C106:C108"/>
    <mergeCell ref="E106:E108"/>
    <mergeCell ref="G106:G108"/>
    <mergeCell ref="H106:H108"/>
    <mergeCell ref="I106:I108"/>
    <mergeCell ref="J106:J108"/>
    <mergeCell ref="L106:L108"/>
    <mergeCell ref="N106:N108"/>
    <mergeCell ref="O106:O108"/>
    <mergeCell ref="O109:O112"/>
    <mergeCell ref="A113:A121"/>
    <mergeCell ref="B113:B121"/>
    <mergeCell ref="C113:C114"/>
    <mergeCell ref="E113:E114"/>
    <mergeCell ref="K113:K116"/>
    <mergeCell ref="A122:A127"/>
    <mergeCell ref="B122:B127"/>
    <mergeCell ref="C122:D122"/>
    <mergeCell ref="E122:F122"/>
    <mergeCell ref="C123:D123"/>
    <mergeCell ref="E123:F123"/>
    <mergeCell ref="L123:M123"/>
    <mergeCell ref="E124:F124"/>
    <mergeCell ref="L124:M124"/>
    <mergeCell ref="A129:A130"/>
    <mergeCell ref="B129:B130"/>
    <mergeCell ref="A132:B138"/>
    <mergeCell ref="O132:O137"/>
    <mergeCell ref="P132:P137"/>
    <mergeCell ref="A139:P139"/>
    <mergeCell ref="A140:B147"/>
    <mergeCell ref="O140:O146"/>
    <mergeCell ref="P140:P146"/>
    <mergeCell ref="E141:F141"/>
    <mergeCell ref="E142:F142"/>
    <mergeCell ref="L142:M142"/>
  </mergeCells>
  <printOptions/>
  <pageMargins left="0.19652777777777777" right="0.19652777777777777" top="1.1020833333333333" bottom="0.15763888888888888" header="0.5118055555555555" footer="0.5118055555555555"/>
  <pageSetup horizontalDpi="300" verticalDpi="300" orientation="landscape" paperSize="9" scale="52"/>
  <rowBreaks count="3" manualBreakCount="3">
    <brk id="48" max="255" man="1"/>
    <brk id="78" max="255" man="1"/>
    <brk id="1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/>
  <cp:lastPrinted>2020-09-25T07:27:36Z</cp:lastPrinted>
  <dcterms:created xsi:type="dcterms:W3CDTF">2011-07-25T09:14:25Z</dcterms:created>
  <dcterms:modified xsi:type="dcterms:W3CDTF">2020-09-29T10:53:43Z</dcterms:modified>
  <cp:category/>
  <cp:version/>
  <cp:contentType/>
  <cp:contentStatus/>
  <cp:revision>1</cp:revision>
</cp:coreProperties>
</file>