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2120" windowHeight="69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'Лист1'!$A$1:$S$50</definedName>
  </definedNames>
  <calcPr fullCalcOnLoad="1" fullPrecision="0"/>
</workbook>
</file>

<file path=xl/sharedStrings.xml><?xml version="1.0" encoding="utf-8"?>
<sst xmlns="http://schemas.openxmlformats.org/spreadsheetml/2006/main" count="96" uniqueCount="88">
  <si>
    <t>№</t>
  </si>
  <si>
    <t xml:space="preserve">Наименование учреждения </t>
  </si>
  <si>
    <t>п/п</t>
  </si>
  <si>
    <t>Гкал.</t>
  </si>
  <si>
    <t>тыс.руб.</t>
  </si>
  <si>
    <t>тыс.квт/час.</t>
  </si>
  <si>
    <t>м3</t>
  </si>
  <si>
    <t>х/вода т.р.</t>
  </si>
  <si>
    <t>стоки т.р.</t>
  </si>
  <si>
    <t>тн.</t>
  </si>
  <si>
    <t>тыс.руб</t>
  </si>
  <si>
    <t>2.1.</t>
  </si>
  <si>
    <t>2.2.</t>
  </si>
  <si>
    <t>2.3.</t>
  </si>
  <si>
    <t>2.4.</t>
  </si>
  <si>
    <t>2.5.</t>
  </si>
  <si>
    <t>2.6.</t>
  </si>
  <si>
    <t>ИТОГО :</t>
  </si>
  <si>
    <t>МОУ "Начальная школа"</t>
  </si>
  <si>
    <t xml:space="preserve">Электроэнергия        </t>
  </si>
  <si>
    <t xml:space="preserve">Холодная вода и сточные воды   </t>
  </si>
  <si>
    <t xml:space="preserve">    Газ </t>
  </si>
  <si>
    <t>в т.ч.спортплощадка 1 кв. шк.1</t>
  </si>
  <si>
    <t xml:space="preserve">Согласовано: </t>
  </si>
  <si>
    <t>МКУ "УАЗ"</t>
  </si>
  <si>
    <r>
      <t xml:space="preserve">    </t>
    </r>
    <r>
      <rPr>
        <b/>
        <sz val="12"/>
        <rFont val="Times New Roman"/>
        <family val="1"/>
      </rPr>
      <t xml:space="preserve">Теплоэнергия       </t>
    </r>
  </si>
  <si>
    <t xml:space="preserve">    -МБОУ  СОШ  №1</t>
  </si>
  <si>
    <t xml:space="preserve">  -МБОУ  СОШ  №2</t>
  </si>
  <si>
    <t>- МБДОУ   ЦРР детсад №3</t>
  </si>
  <si>
    <t>- МБДОУ ЦРР детсад №5</t>
  </si>
  <si>
    <t>- МБДОУ ЦРР детсад №6</t>
  </si>
  <si>
    <t xml:space="preserve">                МОУДОД   ДШИ</t>
  </si>
  <si>
    <t>МОУДОД  ДЮСШ  ( с бассейном и спортзалом)</t>
  </si>
  <si>
    <t>МБУК  ЦДМ</t>
  </si>
  <si>
    <r>
      <t xml:space="preserve">           </t>
    </r>
    <r>
      <rPr>
        <b/>
        <sz val="11"/>
        <rFont val="Times New Roman"/>
        <family val="1"/>
      </rPr>
      <t>МБУК  КЦ  " Досуг"</t>
    </r>
  </si>
  <si>
    <t>МБУК  ПКиО</t>
  </si>
  <si>
    <t xml:space="preserve">МБУК  МСДЦ </t>
  </si>
  <si>
    <t>Председатель МКУ "ГКМХ"</t>
  </si>
  <si>
    <t>1.1.</t>
  </si>
  <si>
    <t>1.2.</t>
  </si>
  <si>
    <t>1.3.</t>
  </si>
  <si>
    <t>1.4.</t>
  </si>
  <si>
    <t>1.5.</t>
  </si>
  <si>
    <t>1.6.</t>
  </si>
  <si>
    <t>1.7.</t>
  </si>
  <si>
    <t>2.7.</t>
  </si>
  <si>
    <t xml:space="preserve">ВСЕГО  необходимо бюджетных средств  (тыс.руб.)                              </t>
  </si>
  <si>
    <t>МКУ "Дорожник"</t>
  </si>
  <si>
    <t>т.м3</t>
  </si>
  <si>
    <t>Горячее водоснабжение</t>
  </si>
  <si>
    <t>- МБОУ ДОД  ЦВР"ЛАД"</t>
  </si>
  <si>
    <t>Компонент тепловая энергия  на подогрев</t>
  </si>
  <si>
    <t>3.1</t>
  </si>
  <si>
    <t>3.2</t>
  </si>
  <si>
    <t>3.3</t>
  </si>
  <si>
    <t>3.4</t>
  </si>
  <si>
    <t>архив, д.32</t>
  </si>
  <si>
    <t>гаражи</t>
  </si>
  <si>
    <t>помещения,занимаемые учреждениями в здании №55,финансируемые за счет средств городского бюджета, КПП, диспетчерская служба, комната для водителей</t>
  </si>
  <si>
    <t>в том числе:</t>
  </si>
  <si>
    <t xml:space="preserve"> комнаты приезжих</t>
  </si>
  <si>
    <t>Стоимость 1 м3  с НДС по двухкомпонентному тарифу: по стоимости теплоэнергии  и  х/воды</t>
  </si>
  <si>
    <t>Условное         топливо (твердое топливо)</t>
  </si>
  <si>
    <t xml:space="preserve">                 В.А.Попов</t>
  </si>
  <si>
    <t xml:space="preserve">Всего  средств на  оплату  энергоресурсов  в 2015г. </t>
  </si>
  <si>
    <t xml:space="preserve">Итого  на 2015г. </t>
  </si>
  <si>
    <t>МКУ "Дорожник" (Полигон ТБО)</t>
  </si>
  <si>
    <t>МКУ "УГОЧС"</t>
  </si>
  <si>
    <t xml:space="preserve">Зам. главы администрации города по финансам и экономике, начальник финуправления                                           </t>
  </si>
  <si>
    <t xml:space="preserve"> О.М.Горшкова</t>
  </si>
  <si>
    <t>Приложение</t>
  </si>
  <si>
    <t>к постановлению администрации ЗАТО г. Радужный</t>
  </si>
  <si>
    <r>
      <t xml:space="preserve">Лимиты  потребления энергоресурсов  муниципальными  </t>
    </r>
    <r>
      <rPr>
        <sz val="18"/>
        <color indexed="8"/>
        <rFont val="Times New Roman"/>
        <family val="1"/>
      </rPr>
      <t xml:space="preserve">учреждениями  </t>
    </r>
  </si>
  <si>
    <t>5,35 руб./кВт.час.</t>
  </si>
  <si>
    <t xml:space="preserve"> ЗАТО   г. Радужный    на   2016 г.</t>
  </si>
  <si>
    <t>Резерв на изменений  тарифов с 01.07.2015г.  (8%)</t>
  </si>
  <si>
    <t xml:space="preserve">в том числе </t>
  </si>
  <si>
    <t>Загородный оздоровимтельный лагерь "Лесной городок"</t>
  </si>
  <si>
    <t>Многофункциональный центр (МФЦ)</t>
  </si>
  <si>
    <t xml:space="preserve">Управление КиС, всего, в т. числе </t>
  </si>
  <si>
    <t>Управление образования, всего, в том числе:</t>
  </si>
  <si>
    <t>3.5.</t>
  </si>
  <si>
    <t xml:space="preserve"> Хол. вода стоим.1м3. хол.вода с НДС   с 01.01.2016 г. -27,21р., с 01.07.2016 34,88 руб. (Постановление  департамента цен и тарифов от 30.11.2015 г. №49/35, ),       Стоки ( НДС не предусмотр.) с 01.01.2016 - 30,18р.,  с 01.07.2016  32,99 руб. (Постановление департамента цен и тарифов от30.11.2015 г. №49/36)</t>
  </si>
  <si>
    <t>компонент  холодной воды</t>
  </si>
  <si>
    <t xml:space="preserve">(в новой редакции) </t>
  </si>
  <si>
    <t xml:space="preserve">стоим.1Гкал. с НДС 1с 01.01.201 г. 1861,72р., с 01.07.2016  1982,73 руб.(Постановление департамента цен и тарифов от 03.11.2015г. №49/168 )                    </t>
  </si>
  <si>
    <t>Владимирской области</t>
  </si>
  <si>
    <t>от  27.05.2016  № 815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</si>
</sst>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0.000"/>
    <numFmt numFmtId="175" formatCode="0.0000"/>
    <numFmt numFmtId="176" formatCode="[$-FC19]d\ mmmm\ yyyy\ &quot;г.&quot;"/>
    <numFmt numFmtId="177" formatCode="0.00000"/>
    <numFmt numFmtId="178" formatCode="#,##0.0000"/>
    <numFmt numFmtId="179" formatCode="#,##0.00&quot;р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5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Arial Unicode MS"/>
      <family val="2"/>
    </font>
    <font>
      <sz val="16"/>
      <name val="Times New Roman"/>
      <family val="1"/>
    </font>
    <font>
      <sz val="16"/>
      <name val="Arial Cyr"/>
      <family val="2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22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172" fontId="0" fillId="0" borderId="0" xfId="0" applyNumberFormat="1" applyFont="1" applyBorder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vertical="top" wrapText="1"/>
    </xf>
    <xf numFmtId="173" fontId="25" fillId="0" borderId="0" xfId="0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173" fontId="25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22" fillId="0" borderId="11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2" fontId="21" fillId="0" borderId="11" xfId="0" applyNumberFormat="1" applyFont="1" applyBorder="1" applyAlignment="1">
      <alignment horizontal="center" vertical="top" wrapText="1"/>
    </xf>
    <xf numFmtId="173" fontId="31" fillId="0" borderId="11" xfId="0" applyNumberFormat="1" applyFont="1" applyBorder="1" applyAlignment="1">
      <alignment/>
    </xf>
    <xf numFmtId="174" fontId="31" fillId="0" borderId="11" xfId="0" applyNumberFormat="1" applyFont="1" applyBorder="1" applyAlignment="1">
      <alignment/>
    </xf>
    <xf numFmtId="173" fontId="0" fillId="0" borderId="0" xfId="0" applyNumberFormat="1" applyAlignment="1">
      <alignment/>
    </xf>
    <xf numFmtId="49" fontId="22" fillId="0" borderId="11" xfId="0" applyNumberFormat="1" applyFont="1" applyBorder="1" applyAlignment="1">
      <alignment horizontal="center" vertical="top" wrapText="1"/>
    </xf>
    <xf numFmtId="173" fontId="25" fillId="0" borderId="11" xfId="0" applyNumberFormat="1" applyFont="1" applyFill="1" applyBorder="1" applyAlignment="1">
      <alignment horizontal="center" vertical="center"/>
    </xf>
    <xf numFmtId="173" fontId="19" fillId="0" borderId="11" xfId="0" applyNumberFormat="1" applyFont="1" applyFill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173" fontId="19" fillId="0" borderId="11" xfId="0" applyNumberFormat="1" applyFont="1" applyBorder="1" applyAlignment="1">
      <alignment horizontal="center" vertical="center"/>
    </xf>
    <xf numFmtId="175" fontId="25" fillId="0" borderId="11" xfId="0" applyNumberFormat="1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73" fontId="30" fillId="0" borderId="11" xfId="0" applyNumberFormat="1" applyFont="1" applyBorder="1" applyAlignment="1">
      <alignment vertical="top" wrapText="1"/>
    </xf>
    <xf numFmtId="173" fontId="26" fillId="0" borderId="0" xfId="0" applyNumberFormat="1" applyFont="1" applyBorder="1" applyAlignment="1">
      <alignment horizontal="left" vertical="top" wrapText="1"/>
    </xf>
    <xf numFmtId="172" fontId="24" fillId="0" borderId="10" xfId="0" applyNumberFormat="1" applyFont="1" applyFill="1" applyBorder="1" applyAlignment="1">
      <alignment horizontal="center" vertical="top" wrapText="1"/>
    </xf>
    <xf numFmtId="16" fontId="24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172" fontId="25" fillId="0" borderId="11" xfId="0" applyNumberFormat="1" applyFont="1" applyFill="1" applyBorder="1" applyAlignment="1">
      <alignment horizontal="center" vertical="center"/>
    </xf>
    <xf numFmtId="172" fontId="19" fillId="0" borderId="11" xfId="0" applyNumberFormat="1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vertical="center"/>
    </xf>
    <xf numFmtId="173" fontId="0" fillId="0" borderId="0" xfId="0" applyNumberFormat="1" applyFont="1" applyBorder="1" applyAlignment="1">
      <alignment/>
    </xf>
    <xf numFmtId="4" fontId="25" fillId="0" borderId="11" xfId="0" applyNumberFormat="1" applyFont="1" applyBorder="1" applyAlignment="1">
      <alignment horizontal="center" vertical="center"/>
    </xf>
    <xf numFmtId="174" fontId="23" fillId="0" borderId="0" xfId="0" applyNumberFormat="1" applyFont="1" applyAlignment="1">
      <alignment/>
    </xf>
    <xf numFmtId="0" fontId="30" fillId="0" borderId="13" xfId="0" applyFont="1" applyBorder="1" applyAlignment="1">
      <alignment horizontal="center" vertical="top" wrapText="1"/>
    </xf>
    <xf numFmtId="0" fontId="29" fillId="0" borderId="17" xfId="0" applyFont="1" applyBorder="1" applyAlignment="1">
      <alignment/>
    </xf>
    <xf numFmtId="0" fontId="25" fillId="0" borderId="11" xfId="0" applyFont="1" applyBorder="1" applyAlignment="1">
      <alignment/>
    </xf>
    <xf numFmtId="173" fontId="25" fillId="0" borderId="11" xfId="0" applyNumberFormat="1" applyFont="1" applyBorder="1" applyAlignment="1">
      <alignment/>
    </xf>
    <xf numFmtId="173" fontId="25" fillId="0" borderId="11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top" wrapText="1"/>
    </xf>
    <xf numFmtId="0" fontId="25" fillId="0" borderId="18" xfId="0" applyFont="1" applyFill="1" applyBorder="1" applyAlignment="1">
      <alignment horizontal="right" vertical="top" wrapText="1"/>
    </xf>
    <xf numFmtId="49" fontId="25" fillId="0" borderId="18" xfId="0" applyNumberFormat="1" applyFont="1" applyFill="1" applyBorder="1" applyAlignment="1">
      <alignment horizontal="right" vertical="top" wrapText="1"/>
    </xf>
    <xf numFmtId="49" fontId="22" fillId="0" borderId="18" xfId="0" applyNumberFormat="1" applyFont="1" applyFill="1" applyBorder="1" applyAlignment="1">
      <alignment horizontal="right" vertical="top" wrapText="1"/>
    </xf>
    <xf numFmtId="0" fontId="25" fillId="0" borderId="18" xfId="0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right" vertical="center" wrapText="1"/>
    </xf>
    <xf numFmtId="0" fontId="25" fillId="0" borderId="18" xfId="0" applyFont="1" applyFill="1" applyBorder="1" applyAlignment="1">
      <alignment horizontal="right"/>
    </xf>
    <xf numFmtId="0" fontId="31" fillId="0" borderId="19" xfId="0" applyFont="1" applyFill="1" applyBorder="1" applyAlignment="1">
      <alignment horizontal="right" vertical="top" wrapText="1"/>
    </xf>
    <xf numFmtId="0" fontId="31" fillId="0" borderId="13" xfId="0" applyFont="1" applyFill="1" applyBorder="1" applyAlignment="1">
      <alignment horizontal="right" vertical="top" wrapText="1"/>
    </xf>
    <xf numFmtId="0" fontId="29" fillId="0" borderId="13" xfId="0" applyFont="1" applyFill="1" applyBorder="1" applyAlignment="1">
      <alignment horizontal="right" vertical="top" wrapText="1"/>
    </xf>
    <xf numFmtId="0" fontId="21" fillId="0" borderId="13" xfId="0" applyFont="1" applyFill="1" applyBorder="1" applyAlignment="1">
      <alignment horizontal="right" vertical="top" wrapText="1"/>
    </xf>
    <xf numFmtId="0" fontId="29" fillId="0" borderId="20" xfId="0" applyFont="1" applyBorder="1" applyAlignment="1">
      <alignment horizontal="right" vertical="top" wrapText="1"/>
    </xf>
    <xf numFmtId="0" fontId="31" fillId="0" borderId="20" xfId="0" applyFont="1" applyBorder="1" applyAlignment="1">
      <alignment horizontal="right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/>
    </xf>
    <xf numFmtId="172" fontId="25" fillId="0" borderId="11" xfId="0" applyNumberFormat="1" applyFont="1" applyBorder="1" applyAlignment="1">
      <alignment horizontal="center" vertical="top"/>
    </xf>
    <xf numFmtId="173" fontId="25" fillId="0" borderId="11" xfId="0" applyNumberFormat="1" applyFont="1" applyBorder="1" applyAlignment="1">
      <alignment horizontal="center" vertical="top" wrapText="1"/>
    </xf>
    <xf numFmtId="2" fontId="25" fillId="0" borderId="11" xfId="0" applyNumberFormat="1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top"/>
    </xf>
    <xf numFmtId="173" fontId="25" fillId="0" borderId="11" xfId="0" applyNumberFormat="1" applyFont="1" applyBorder="1" applyAlignment="1">
      <alignment horizontal="center" vertical="top"/>
    </xf>
    <xf numFmtId="173" fontId="29" fillId="0" borderId="11" xfId="0" applyNumberFormat="1" applyFont="1" applyBorder="1" applyAlignment="1">
      <alignment horizontal="center" vertical="top" wrapText="1"/>
    </xf>
    <xf numFmtId="172" fontId="25" fillId="0" borderId="11" xfId="0" applyNumberFormat="1" applyFont="1" applyFill="1" applyBorder="1" applyAlignment="1">
      <alignment horizontal="center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172" fontId="25" fillId="0" borderId="11" xfId="0" applyNumberFormat="1" applyFont="1" applyBorder="1" applyAlignment="1">
      <alignment horizontal="center" vertical="center"/>
    </xf>
    <xf numFmtId="174" fontId="25" fillId="0" borderId="11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172" fontId="25" fillId="0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32" fillId="0" borderId="18" xfId="0" applyFont="1" applyFill="1" applyBorder="1" applyAlignment="1">
      <alignment horizontal="right" vertical="center" wrapText="1"/>
    </xf>
    <xf numFmtId="172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175" fontId="25" fillId="0" borderId="11" xfId="0" applyNumberFormat="1" applyFont="1" applyFill="1" applyBorder="1" applyAlignment="1">
      <alignment horizontal="center" vertical="center" wrapText="1"/>
    </xf>
    <xf numFmtId="175" fontId="19" fillId="0" borderId="11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173" fontId="30" fillId="0" borderId="0" xfId="0" applyNumberFormat="1" applyFont="1" applyBorder="1" applyAlignment="1">
      <alignment vertical="top" wrapText="1"/>
    </xf>
    <xf numFmtId="4" fontId="25" fillId="0" borderId="11" xfId="0" applyNumberFormat="1" applyFont="1" applyFill="1" applyBorder="1" applyAlignment="1">
      <alignment horizontal="center" vertical="center"/>
    </xf>
    <xf numFmtId="173" fontId="19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/>
    </xf>
    <xf numFmtId="173" fontId="25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 vertical="center"/>
    </xf>
    <xf numFmtId="173" fontId="25" fillId="0" borderId="11" xfId="0" applyNumberFormat="1" applyFont="1" applyFill="1" applyBorder="1" applyAlignment="1">
      <alignment vertical="center"/>
    </xf>
    <xf numFmtId="49" fontId="19" fillId="0" borderId="18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19" fillId="0" borderId="11" xfId="0" applyFont="1" applyFill="1" applyBorder="1" applyAlignment="1">
      <alignment/>
    </xf>
    <xf numFmtId="173" fontId="19" fillId="0" borderId="11" xfId="0" applyNumberFormat="1" applyFont="1" applyFill="1" applyBorder="1" applyAlignment="1">
      <alignment/>
    </xf>
    <xf numFmtId="0" fontId="19" fillId="0" borderId="11" xfId="0" applyFont="1" applyFill="1" applyBorder="1" applyAlignment="1">
      <alignment vertical="center"/>
    </xf>
    <xf numFmtId="173" fontId="19" fillId="0" borderId="11" xfId="0" applyNumberFormat="1" applyFont="1" applyFill="1" applyBorder="1" applyAlignment="1">
      <alignment vertical="center"/>
    </xf>
    <xf numFmtId="0" fontId="19" fillId="0" borderId="11" xfId="0" applyFont="1" applyBorder="1" applyAlignment="1">
      <alignment/>
    </xf>
    <xf numFmtId="173" fontId="19" fillId="0" borderId="11" xfId="0" applyNumberFormat="1" applyFont="1" applyBorder="1" applyAlignment="1">
      <alignment/>
    </xf>
    <xf numFmtId="2" fontId="25" fillId="0" borderId="11" xfId="0" applyNumberFormat="1" applyFont="1" applyFill="1" applyBorder="1" applyAlignment="1">
      <alignment/>
    </xf>
    <xf numFmtId="173" fontId="39" fillId="0" borderId="11" xfId="0" applyNumberFormat="1" applyFont="1" applyBorder="1" applyAlignment="1">
      <alignment horizontal="center" vertical="top" wrapText="1"/>
    </xf>
    <xf numFmtId="173" fontId="40" fillId="0" borderId="11" xfId="0" applyNumberFormat="1" applyFont="1" applyFill="1" applyBorder="1" applyAlignment="1">
      <alignment/>
    </xf>
    <xf numFmtId="4" fontId="23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right"/>
    </xf>
    <xf numFmtId="0" fontId="34" fillId="0" borderId="0" xfId="0" applyFont="1" applyBorder="1" applyAlignment="1">
      <alignment horizontal="center"/>
    </xf>
    <xf numFmtId="4" fontId="38" fillId="0" borderId="23" xfId="0" applyNumberFormat="1" applyFont="1" applyBorder="1" applyAlignment="1">
      <alignment horizontal="center" vertical="top" wrapText="1"/>
    </xf>
    <xf numFmtId="4" fontId="38" fillId="0" borderId="13" xfId="0" applyNumberFormat="1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2" fontId="21" fillId="0" borderId="24" xfId="0" applyNumberFormat="1" applyFont="1" applyBorder="1" applyAlignment="1">
      <alignment horizontal="center" vertical="top" wrapText="1"/>
    </xf>
    <xf numFmtId="2" fontId="21" fillId="0" borderId="25" xfId="0" applyNumberFormat="1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9" fillId="0" borderId="17" xfId="0" applyFont="1" applyBorder="1" applyAlignment="1">
      <alignment vertical="top" wrapText="1"/>
    </xf>
    <xf numFmtId="0" fontId="29" fillId="0" borderId="26" xfId="0" applyFont="1" applyBorder="1" applyAlignment="1">
      <alignment/>
    </xf>
    <xf numFmtId="0" fontId="25" fillId="0" borderId="11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2" fontId="32" fillId="0" borderId="24" xfId="0" applyNumberFormat="1" applyFont="1" applyBorder="1" applyAlignment="1">
      <alignment horizontal="center" vertical="top" wrapText="1"/>
    </xf>
    <xf numFmtId="2" fontId="32" fillId="0" borderId="25" xfId="0" applyNumberFormat="1" applyFont="1" applyBorder="1" applyAlignment="1">
      <alignment horizontal="center" vertical="top" wrapText="1"/>
    </xf>
    <xf numFmtId="2" fontId="32" fillId="0" borderId="27" xfId="0" applyNumberFormat="1" applyFont="1" applyBorder="1" applyAlignment="1">
      <alignment horizontal="center" vertical="top" wrapText="1"/>
    </xf>
    <xf numFmtId="173" fontId="29" fillId="0" borderId="24" xfId="0" applyNumberFormat="1" applyFont="1" applyBorder="1" applyAlignment="1">
      <alignment horizontal="center" vertical="top" wrapText="1"/>
    </xf>
    <xf numFmtId="173" fontId="29" fillId="0" borderId="25" xfId="0" applyNumberFormat="1" applyFont="1" applyBorder="1" applyAlignment="1">
      <alignment horizontal="center" vertical="top" wrapText="1"/>
    </xf>
    <xf numFmtId="2" fontId="29" fillId="0" borderId="18" xfId="0" applyNumberFormat="1" applyFont="1" applyBorder="1" applyAlignment="1">
      <alignment horizontal="center" vertical="top" wrapText="1"/>
    </xf>
    <xf numFmtId="2" fontId="29" fillId="0" borderId="27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tabSelected="1" zoomScale="75" zoomScaleNormal="75" zoomScalePageLayoutView="0" workbookViewId="0" topLeftCell="A1">
      <selection activeCell="Z22" sqref="Z22"/>
    </sheetView>
  </sheetViews>
  <sheetFormatPr defaultColWidth="9.00390625" defaultRowHeight="12.75"/>
  <cols>
    <col min="1" max="1" width="5.25390625" style="0" customWidth="1"/>
    <col min="2" max="2" width="37.875" style="0" customWidth="1"/>
    <col min="3" max="3" width="13.625" style="0" customWidth="1"/>
    <col min="4" max="4" width="13.00390625" style="0" customWidth="1"/>
    <col min="5" max="5" width="10.375" style="0" customWidth="1"/>
    <col min="6" max="6" width="11.25390625" style="0" customWidth="1"/>
    <col min="7" max="7" width="12.375" style="0" customWidth="1"/>
    <col min="8" max="8" width="10.625" style="0" customWidth="1"/>
    <col min="9" max="9" width="11.00390625" style="0" customWidth="1"/>
    <col min="11" max="11" width="10.125" style="0" customWidth="1"/>
    <col min="12" max="12" width="11.875" style="0" customWidth="1"/>
    <col min="13" max="13" width="12.00390625" style="0" customWidth="1"/>
    <col min="14" max="14" width="13.25390625" style="0" customWidth="1"/>
    <col min="15" max="15" width="9.75390625" style="0" customWidth="1"/>
    <col min="16" max="16" width="7.25390625" style="0" customWidth="1"/>
    <col min="17" max="17" width="12.625" style="0" customWidth="1"/>
    <col min="18" max="18" width="11.25390625" style="0" customWidth="1"/>
    <col min="19" max="19" width="12.375" style="0" customWidth="1"/>
    <col min="20" max="20" width="16.00390625" style="0" customWidth="1"/>
    <col min="23" max="23" width="14.25390625" style="0" customWidth="1"/>
    <col min="24" max="24" width="11.625" style="0" customWidth="1"/>
  </cols>
  <sheetData>
    <row r="1" spans="1:19" ht="2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2" t="s">
        <v>70</v>
      </c>
      <c r="N1" s="122"/>
      <c r="O1" s="122"/>
      <c r="P1" s="122"/>
      <c r="Q1" s="122"/>
      <c r="R1" s="122"/>
      <c r="S1" s="122"/>
    </row>
    <row r="2" spans="1:19" ht="2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122" t="s">
        <v>71</v>
      </c>
      <c r="N2" s="122"/>
      <c r="O2" s="122"/>
      <c r="P2" s="122"/>
      <c r="Q2" s="122"/>
      <c r="R2" s="122"/>
      <c r="S2" s="122"/>
    </row>
    <row r="3" spans="1:19" ht="2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122" t="s">
        <v>86</v>
      </c>
      <c r="N3" s="122"/>
      <c r="O3" s="122"/>
      <c r="P3" s="122"/>
      <c r="Q3" s="122"/>
      <c r="R3" s="122"/>
      <c r="S3" s="122"/>
    </row>
    <row r="4" spans="1:19" ht="2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122" t="s">
        <v>87</v>
      </c>
      <c r="N4" s="122"/>
      <c r="O4" s="122"/>
      <c r="P4" s="122"/>
      <c r="Q4" s="122"/>
      <c r="R4" s="122"/>
      <c r="S4" s="122"/>
    </row>
    <row r="5" spans="1:19" ht="27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</row>
    <row r="6" spans="1:19" ht="31.5" customHeight="1">
      <c r="A6" s="135" t="s">
        <v>72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</row>
    <row r="7" spans="1:19" ht="36.75" customHeight="1">
      <c r="A7" s="135" t="s">
        <v>74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</row>
    <row r="8" spans="1:19" ht="22.5" customHeight="1">
      <c r="A8" s="135" t="s">
        <v>84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</row>
    <row r="9" spans="1:19" ht="31.5" customHeight="1">
      <c r="A9" s="1" t="s">
        <v>0</v>
      </c>
      <c r="B9" s="144" t="s">
        <v>1</v>
      </c>
      <c r="C9" s="128" t="s">
        <v>25</v>
      </c>
      <c r="D9" s="128"/>
      <c r="E9" s="129" t="s">
        <v>19</v>
      </c>
      <c r="F9" s="129"/>
      <c r="G9" s="130" t="s">
        <v>20</v>
      </c>
      <c r="H9" s="130"/>
      <c r="I9" s="130"/>
      <c r="J9" s="136" t="s">
        <v>21</v>
      </c>
      <c r="K9" s="137"/>
      <c r="L9" s="140" t="s">
        <v>49</v>
      </c>
      <c r="M9" s="140"/>
      <c r="N9" s="140"/>
      <c r="O9" s="140" t="s">
        <v>62</v>
      </c>
      <c r="P9" s="140"/>
      <c r="Q9" s="138" t="s">
        <v>64</v>
      </c>
      <c r="R9" s="131" t="s">
        <v>75</v>
      </c>
      <c r="S9" s="131" t="s">
        <v>65</v>
      </c>
    </row>
    <row r="10" spans="1:19" ht="104.25" customHeight="1">
      <c r="A10" s="1" t="s">
        <v>2</v>
      </c>
      <c r="B10" s="144"/>
      <c r="C10" s="150" t="s">
        <v>85</v>
      </c>
      <c r="D10" s="151"/>
      <c r="E10" s="148" t="s">
        <v>73</v>
      </c>
      <c r="F10" s="149"/>
      <c r="G10" s="145" t="s">
        <v>82</v>
      </c>
      <c r="H10" s="146"/>
      <c r="I10" s="147"/>
      <c r="J10" s="132">
        <v>5.5</v>
      </c>
      <c r="K10" s="133"/>
      <c r="L10" s="26" t="s">
        <v>83</v>
      </c>
      <c r="M10" s="26" t="s">
        <v>51</v>
      </c>
      <c r="N10" s="26" t="s">
        <v>61</v>
      </c>
      <c r="O10" s="140"/>
      <c r="P10" s="140"/>
      <c r="Q10" s="139"/>
      <c r="R10" s="131"/>
      <c r="S10" s="131"/>
    </row>
    <row r="11" spans="1:19" ht="18.75" customHeight="1">
      <c r="A11" s="2"/>
      <c r="B11" s="144"/>
      <c r="C11" s="9" t="s">
        <v>3</v>
      </c>
      <c r="D11" s="9" t="s">
        <v>4</v>
      </c>
      <c r="E11" s="9" t="s">
        <v>5</v>
      </c>
      <c r="F11" s="9" t="s">
        <v>4</v>
      </c>
      <c r="G11" s="9" t="s">
        <v>6</v>
      </c>
      <c r="H11" s="9" t="s">
        <v>7</v>
      </c>
      <c r="I11" s="9" t="s">
        <v>8</v>
      </c>
      <c r="J11" s="10" t="s">
        <v>48</v>
      </c>
      <c r="K11" s="9" t="s">
        <v>4</v>
      </c>
      <c r="L11" s="9" t="s">
        <v>6</v>
      </c>
      <c r="M11" s="9" t="s">
        <v>3</v>
      </c>
      <c r="N11" s="9" t="s">
        <v>4</v>
      </c>
      <c r="O11" s="25" t="s">
        <v>9</v>
      </c>
      <c r="P11" s="36" t="s">
        <v>10</v>
      </c>
      <c r="Q11" s="11" t="s">
        <v>10</v>
      </c>
      <c r="R11" s="11" t="s">
        <v>10</v>
      </c>
      <c r="S11" s="11" t="s">
        <v>10</v>
      </c>
    </row>
    <row r="12" spans="1:19" ht="15.75" customHeight="1">
      <c r="A12" s="7">
        <v>1</v>
      </c>
      <c r="B12" s="7">
        <v>2</v>
      </c>
      <c r="C12" s="74">
        <v>3</v>
      </c>
      <c r="D12" s="74">
        <v>4</v>
      </c>
      <c r="E12" s="74">
        <v>5</v>
      </c>
      <c r="F12" s="74">
        <v>6</v>
      </c>
      <c r="G12" s="74">
        <v>7</v>
      </c>
      <c r="H12" s="74">
        <v>8</v>
      </c>
      <c r="I12" s="74">
        <v>9</v>
      </c>
      <c r="J12" s="75">
        <v>10</v>
      </c>
      <c r="K12" s="75">
        <v>11</v>
      </c>
      <c r="L12" s="75">
        <v>12</v>
      </c>
      <c r="M12" s="75">
        <v>13</v>
      </c>
      <c r="N12" s="75">
        <v>14</v>
      </c>
      <c r="O12" s="75">
        <v>15</v>
      </c>
      <c r="P12" s="76">
        <v>16</v>
      </c>
      <c r="Q12" s="77">
        <v>17</v>
      </c>
      <c r="R12" s="57">
        <v>18</v>
      </c>
      <c r="S12" s="57">
        <v>19</v>
      </c>
    </row>
    <row r="13" spans="1:19" ht="31.5">
      <c r="A13" s="4">
        <v>1</v>
      </c>
      <c r="B13" s="61" t="s">
        <v>80</v>
      </c>
      <c r="C13" s="78"/>
      <c r="D13" s="79"/>
      <c r="E13" s="78"/>
      <c r="F13" s="80"/>
      <c r="G13" s="81"/>
      <c r="H13" s="79"/>
      <c r="I13" s="79"/>
      <c r="J13" s="78"/>
      <c r="K13" s="82"/>
      <c r="L13" s="82"/>
      <c r="M13" s="82"/>
      <c r="N13" s="82"/>
      <c r="O13" s="78"/>
      <c r="P13" s="78"/>
      <c r="Q13" s="83"/>
      <c r="R13" s="23"/>
      <c r="S13" s="119">
        <f>S14+S15+S16+S17+S18+S19+S20</f>
        <v>16301.886</v>
      </c>
    </row>
    <row r="14" spans="1:22" ht="15.75" customHeight="1">
      <c r="A14" s="44" t="s">
        <v>38</v>
      </c>
      <c r="B14" s="62" t="s">
        <v>26</v>
      </c>
      <c r="C14" s="84">
        <v>620</v>
      </c>
      <c r="D14" s="85">
        <f>(C14/2*1861.72+C14/2*1982.73)/1000</f>
        <v>1191.78</v>
      </c>
      <c r="E14" s="84">
        <v>84</v>
      </c>
      <c r="F14" s="86">
        <f>E14*5.35</f>
        <v>449.4</v>
      </c>
      <c r="G14" s="86">
        <v>1000</v>
      </c>
      <c r="H14" s="85">
        <f>G14/2*27.21/1000+G14/2*34.88/1000</f>
        <v>31.045</v>
      </c>
      <c r="I14" s="86">
        <f>((G14/2*30.18)+(L14/2*32.99))/1000+((G14/2*30.18)+(L14/2*32.99))/1000</f>
        <v>46.68</v>
      </c>
      <c r="J14" s="87"/>
      <c r="K14" s="31"/>
      <c r="L14" s="50">
        <v>500</v>
      </c>
      <c r="M14" s="50">
        <f>L14*0.061001</f>
        <v>30.5</v>
      </c>
      <c r="N14" s="50">
        <f>((L14/2*27.21)+(M14/2*1861.72))/1000+((L14/2*34.88)+(M14/2*1982.73))/1000</f>
        <v>74.15</v>
      </c>
      <c r="O14" s="87"/>
      <c r="P14" s="48"/>
      <c r="Q14" s="86">
        <f>D14+F14+H14+I14+N14</f>
        <v>1793.06</v>
      </c>
      <c r="R14" s="58">
        <v>23.342</v>
      </c>
      <c r="S14" s="59">
        <f>Q14+R14</f>
        <v>1816.402</v>
      </c>
      <c r="U14" s="29"/>
      <c r="V14" s="29"/>
    </row>
    <row r="15" spans="1:22" ht="15.75">
      <c r="A15" s="45" t="s">
        <v>39</v>
      </c>
      <c r="B15" s="62" t="s">
        <v>27</v>
      </c>
      <c r="C15" s="84">
        <v>1450</v>
      </c>
      <c r="D15" s="85">
        <f aca="true" t="shared" si="0" ref="D15:D41">(C15/2*1861.72+C15/2*1982.73)/1000</f>
        <v>2787.226</v>
      </c>
      <c r="E15" s="84">
        <v>162</v>
      </c>
      <c r="F15" s="86">
        <f aca="true" t="shared" si="1" ref="F15:F41">E15*5.35</f>
        <v>866.7</v>
      </c>
      <c r="G15" s="86">
        <v>713</v>
      </c>
      <c r="H15" s="85">
        <f aca="true" t="shared" si="2" ref="H15:H41">G15/2*27.21/1000+G15/2*34.88/1000</f>
        <v>22.135</v>
      </c>
      <c r="I15" s="86">
        <f aca="true" t="shared" si="3" ref="I15:I41">((G15/2*30.18)+(L15/2*32.99))/1000+((G15/2*30.18)+(L15/2*32.99))/1000</f>
        <v>54.51</v>
      </c>
      <c r="J15" s="87"/>
      <c r="K15" s="31"/>
      <c r="L15" s="50">
        <v>1000</v>
      </c>
      <c r="M15" s="50">
        <f aca="true" t="shared" si="4" ref="M15:M27">L15*0.061001</f>
        <v>61</v>
      </c>
      <c r="N15" s="50">
        <f aca="true" t="shared" si="5" ref="N15:N41">((L15/2*27.21)+(M15/2*1861.72))/1000+((L15/2*34.88)+(M15/2*1982.73))/1000</f>
        <v>148.3</v>
      </c>
      <c r="O15" s="87"/>
      <c r="P15" s="48"/>
      <c r="Q15" s="86">
        <f>D15+F15+H15+I15+N15</f>
        <v>3878.87</v>
      </c>
      <c r="R15" s="106">
        <v>50.323</v>
      </c>
      <c r="S15" s="107">
        <f aca="true" t="shared" si="6" ref="S15:S41">Q15+R15</f>
        <v>3929.193</v>
      </c>
      <c r="U15" s="29"/>
      <c r="V15" s="29"/>
    </row>
    <row r="16" spans="1:22" ht="15.75">
      <c r="A16" s="45" t="s">
        <v>40</v>
      </c>
      <c r="B16" s="62" t="s">
        <v>18</v>
      </c>
      <c r="C16" s="86">
        <v>6.47</v>
      </c>
      <c r="D16" s="85">
        <f t="shared" si="0"/>
        <v>12.437</v>
      </c>
      <c r="E16" s="84">
        <v>51.4</v>
      </c>
      <c r="F16" s="86">
        <f t="shared" si="1"/>
        <v>274.99</v>
      </c>
      <c r="G16" s="86">
        <v>744</v>
      </c>
      <c r="H16" s="85">
        <f t="shared" si="2"/>
        <v>23.097</v>
      </c>
      <c r="I16" s="86">
        <f t="shared" si="3"/>
        <v>34.25</v>
      </c>
      <c r="J16" s="86">
        <v>97.23</v>
      </c>
      <c r="K16" s="50">
        <f>J16*5.5</f>
        <v>534.77</v>
      </c>
      <c r="L16" s="50">
        <v>357.6</v>
      </c>
      <c r="M16" s="50">
        <f t="shared" si="4"/>
        <v>21.81</v>
      </c>
      <c r="N16" s="50">
        <f t="shared" si="5"/>
        <v>53.03</v>
      </c>
      <c r="O16" s="87"/>
      <c r="P16" s="48"/>
      <c r="Q16" s="86">
        <f>D16+F16+H16+I16+K16+N16</f>
        <v>932.57</v>
      </c>
      <c r="R16" s="106">
        <v>30.085</v>
      </c>
      <c r="S16" s="107">
        <f t="shared" si="6"/>
        <v>962.655</v>
      </c>
      <c r="U16" s="29"/>
      <c r="V16" s="29"/>
    </row>
    <row r="17" spans="1:22" ht="15.75">
      <c r="A17" s="45" t="s">
        <v>41</v>
      </c>
      <c r="B17" s="63" t="s">
        <v>28</v>
      </c>
      <c r="C17" s="84">
        <v>660</v>
      </c>
      <c r="D17" s="85">
        <f t="shared" si="0"/>
        <v>1268.669</v>
      </c>
      <c r="E17" s="86">
        <v>84.42</v>
      </c>
      <c r="F17" s="86">
        <f t="shared" si="1"/>
        <v>451.65</v>
      </c>
      <c r="G17" s="86">
        <v>2000</v>
      </c>
      <c r="H17" s="85">
        <f t="shared" si="2"/>
        <v>62.09</v>
      </c>
      <c r="I17" s="86">
        <f t="shared" si="3"/>
        <v>95.99</v>
      </c>
      <c r="J17" s="50"/>
      <c r="K17" s="50"/>
      <c r="L17" s="50">
        <v>1080</v>
      </c>
      <c r="M17" s="50">
        <f t="shared" si="4"/>
        <v>65.88</v>
      </c>
      <c r="N17" s="50">
        <f t="shared" si="5"/>
        <v>160.16</v>
      </c>
      <c r="O17" s="87"/>
      <c r="P17" s="48"/>
      <c r="Q17" s="86">
        <f>D17+F17+H17+I17+N17</f>
        <v>2038.56</v>
      </c>
      <c r="R17" s="106">
        <v>20.432</v>
      </c>
      <c r="S17" s="107">
        <f t="shared" si="6"/>
        <v>2058.992</v>
      </c>
      <c r="U17" s="29"/>
      <c r="V17" s="29"/>
    </row>
    <row r="18" spans="1:22" ht="15.75">
      <c r="A18" s="45" t="s">
        <v>42</v>
      </c>
      <c r="B18" s="63" t="s">
        <v>29</v>
      </c>
      <c r="C18" s="85">
        <v>37.707</v>
      </c>
      <c r="D18" s="85">
        <f t="shared" si="0"/>
        <v>72.481</v>
      </c>
      <c r="E18" s="84">
        <v>165</v>
      </c>
      <c r="F18" s="86">
        <f t="shared" si="1"/>
        <v>882.75</v>
      </c>
      <c r="G18" s="86">
        <v>5000</v>
      </c>
      <c r="H18" s="85">
        <f t="shared" si="2"/>
        <v>155.225</v>
      </c>
      <c r="I18" s="86">
        <f t="shared" si="3"/>
        <v>315.85</v>
      </c>
      <c r="J18" s="50">
        <v>170</v>
      </c>
      <c r="K18" s="50">
        <f>J18*5.5</f>
        <v>935</v>
      </c>
      <c r="L18" s="50">
        <v>5000</v>
      </c>
      <c r="M18" s="50">
        <f t="shared" si="4"/>
        <v>305.01</v>
      </c>
      <c r="N18" s="50">
        <f t="shared" si="5"/>
        <v>741.52</v>
      </c>
      <c r="O18" s="87"/>
      <c r="P18" s="48"/>
      <c r="Q18" s="86">
        <f>D18+F18+H18+I18+K18+N18</f>
        <v>3102.83</v>
      </c>
      <c r="R18" s="106">
        <v>48.048</v>
      </c>
      <c r="S18" s="107">
        <f t="shared" si="6"/>
        <v>3150.878</v>
      </c>
      <c r="U18" s="29"/>
      <c r="V18" s="29"/>
    </row>
    <row r="19" spans="1:22" ht="15.75">
      <c r="A19" s="45" t="s">
        <v>43</v>
      </c>
      <c r="B19" s="63" t="s">
        <v>30</v>
      </c>
      <c r="C19" s="84">
        <v>660</v>
      </c>
      <c r="D19" s="85">
        <f t="shared" si="0"/>
        <v>1268.669</v>
      </c>
      <c r="E19" s="84">
        <v>87.7</v>
      </c>
      <c r="F19" s="86">
        <f t="shared" si="1"/>
        <v>469.2</v>
      </c>
      <c r="G19" s="86">
        <v>2800</v>
      </c>
      <c r="H19" s="85">
        <f t="shared" si="2"/>
        <v>86.926</v>
      </c>
      <c r="I19" s="86">
        <f t="shared" si="3"/>
        <v>120.13</v>
      </c>
      <c r="J19" s="87"/>
      <c r="K19" s="50"/>
      <c r="L19" s="50">
        <v>1080</v>
      </c>
      <c r="M19" s="50">
        <f t="shared" si="4"/>
        <v>65.88</v>
      </c>
      <c r="N19" s="50">
        <f t="shared" si="5"/>
        <v>160.16</v>
      </c>
      <c r="O19" s="87"/>
      <c r="P19" s="48"/>
      <c r="Q19" s="86">
        <f aca="true" t="shared" si="7" ref="Q19:Q41">D19+F19+H19+I19+K19+P19+N19</f>
        <v>2105.09</v>
      </c>
      <c r="R19" s="106">
        <v>19.9</v>
      </c>
      <c r="S19" s="107">
        <f t="shared" si="6"/>
        <v>2124.99</v>
      </c>
      <c r="U19" s="29"/>
      <c r="V19" s="29"/>
    </row>
    <row r="20" spans="1:22" ht="15.75">
      <c r="A20" s="44" t="s">
        <v>44</v>
      </c>
      <c r="B20" s="64" t="s">
        <v>50</v>
      </c>
      <c r="C20" s="86">
        <v>610</v>
      </c>
      <c r="D20" s="85">
        <f t="shared" si="0"/>
        <v>1172.557</v>
      </c>
      <c r="E20" s="84">
        <v>181</v>
      </c>
      <c r="F20" s="86">
        <f t="shared" si="1"/>
        <v>968.35</v>
      </c>
      <c r="G20" s="86">
        <v>100</v>
      </c>
      <c r="H20" s="85">
        <f t="shared" si="2"/>
        <v>3.105</v>
      </c>
      <c r="I20" s="86">
        <f t="shared" si="3"/>
        <v>4.21</v>
      </c>
      <c r="J20" s="87"/>
      <c r="K20" s="50"/>
      <c r="L20" s="50">
        <v>36</v>
      </c>
      <c r="M20" s="50">
        <f t="shared" si="4"/>
        <v>2.2</v>
      </c>
      <c r="N20" s="50">
        <f t="shared" si="5"/>
        <v>5.35</v>
      </c>
      <c r="O20" s="48">
        <v>15</v>
      </c>
      <c r="P20" s="48">
        <v>56</v>
      </c>
      <c r="Q20" s="86">
        <f t="shared" si="7"/>
        <v>2209.57</v>
      </c>
      <c r="R20" s="106">
        <v>49.206</v>
      </c>
      <c r="S20" s="107">
        <f t="shared" si="6"/>
        <v>2258.776</v>
      </c>
      <c r="U20" s="29"/>
      <c r="V20" s="29"/>
    </row>
    <row r="21" spans="1:22" ht="15.75">
      <c r="A21" s="44"/>
      <c r="B21" s="64" t="s">
        <v>76</v>
      </c>
      <c r="C21" s="86"/>
      <c r="D21" s="85">
        <f t="shared" si="0"/>
        <v>0</v>
      </c>
      <c r="E21" s="84"/>
      <c r="F21" s="86"/>
      <c r="G21" s="86"/>
      <c r="H21" s="85">
        <f t="shared" si="2"/>
        <v>0</v>
      </c>
      <c r="I21" s="86">
        <f t="shared" si="3"/>
        <v>0</v>
      </c>
      <c r="J21" s="87"/>
      <c r="K21" s="50"/>
      <c r="L21" s="50"/>
      <c r="M21" s="50"/>
      <c r="N21" s="50">
        <f t="shared" si="5"/>
        <v>0</v>
      </c>
      <c r="O21" s="48"/>
      <c r="P21" s="48"/>
      <c r="Q21" s="86"/>
      <c r="R21" s="106"/>
      <c r="S21" s="107"/>
      <c r="U21" s="29"/>
      <c r="V21" s="29"/>
    </row>
    <row r="22" spans="1:22" ht="31.5">
      <c r="A22" s="44"/>
      <c r="B22" s="110" t="s">
        <v>77</v>
      </c>
      <c r="C22" s="88"/>
      <c r="D22" s="85">
        <f t="shared" si="0"/>
        <v>0</v>
      </c>
      <c r="E22" s="98">
        <v>165</v>
      </c>
      <c r="F22" s="88">
        <v>700</v>
      </c>
      <c r="G22" s="88"/>
      <c r="H22" s="85">
        <f t="shared" si="2"/>
        <v>0</v>
      </c>
      <c r="I22" s="86">
        <f t="shared" si="3"/>
        <v>0</v>
      </c>
      <c r="J22" s="99"/>
      <c r="K22" s="52"/>
      <c r="L22" s="52"/>
      <c r="M22" s="52"/>
      <c r="N22" s="50">
        <f t="shared" si="5"/>
        <v>0</v>
      </c>
      <c r="O22" s="49">
        <v>15</v>
      </c>
      <c r="P22" s="49">
        <v>56</v>
      </c>
      <c r="Q22" s="86"/>
      <c r="R22" s="106"/>
      <c r="S22" s="107"/>
      <c r="U22" s="29"/>
      <c r="V22" s="29"/>
    </row>
    <row r="23" spans="1:22" ht="15.75">
      <c r="A23" s="44"/>
      <c r="B23" s="64"/>
      <c r="C23" s="86"/>
      <c r="D23" s="85">
        <f t="shared" si="0"/>
        <v>0</v>
      </c>
      <c r="E23" s="84"/>
      <c r="F23" s="86"/>
      <c r="G23" s="86"/>
      <c r="H23" s="85">
        <f t="shared" si="2"/>
        <v>0</v>
      </c>
      <c r="I23" s="86">
        <f t="shared" si="3"/>
        <v>0</v>
      </c>
      <c r="J23" s="87"/>
      <c r="K23" s="50"/>
      <c r="L23" s="50"/>
      <c r="M23" s="50"/>
      <c r="N23" s="50">
        <f t="shared" si="5"/>
        <v>0</v>
      </c>
      <c r="O23" s="48"/>
      <c r="P23" s="48"/>
      <c r="Q23" s="86"/>
      <c r="R23" s="106"/>
      <c r="S23" s="107"/>
      <c r="U23" s="29"/>
      <c r="V23" s="29"/>
    </row>
    <row r="24" spans="1:22" ht="15.75">
      <c r="A24" s="46">
        <v>2</v>
      </c>
      <c r="B24" s="65" t="s">
        <v>79</v>
      </c>
      <c r="C24" s="48"/>
      <c r="D24" s="85">
        <f t="shared" si="0"/>
        <v>0</v>
      </c>
      <c r="E24" s="48"/>
      <c r="F24" s="86"/>
      <c r="G24" s="50"/>
      <c r="H24" s="85">
        <f t="shared" si="2"/>
        <v>0</v>
      </c>
      <c r="I24" s="86">
        <f t="shared" si="3"/>
        <v>0</v>
      </c>
      <c r="J24" s="48"/>
      <c r="K24" s="31"/>
      <c r="L24" s="50"/>
      <c r="M24" s="31"/>
      <c r="N24" s="50">
        <f t="shared" si="5"/>
        <v>0</v>
      </c>
      <c r="O24" s="48"/>
      <c r="P24" s="48"/>
      <c r="Q24" s="86"/>
      <c r="R24" s="106"/>
      <c r="S24" s="120">
        <f>S25+S26+S27+S28+S29+S31</f>
        <v>6399.678</v>
      </c>
      <c r="U24" s="29"/>
      <c r="V24" s="29"/>
    </row>
    <row r="25" spans="1:22" s="5" customFormat="1" ht="31.5">
      <c r="A25" s="44" t="s">
        <v>11</v>
      </c>
      <c r="B25" s="66" t="s">
        <v>32</v>
      </c>
      <c r="C25" s="84">
        <v>1450</v>
      </c>
      <c r="D25" s="85">
        <f t="shared" si="0"/>
        <v>2787.226</v>
      </c>
      <c r="E25" s="84">
        <v>120</v>
      </c>
      <c r="F25" s="86">
        <f t="shared" si="1"/>
        <v>642</v>
      </c>
      <c r="G25" s="86">
        <v>3815</v>
      </c>
      <c r="H25" s="85">
        <f t="shared" si="2"/>
        <v>118.437</v>
      </c>
      <c r="I25" s="86">
        <f t="shared" si="3"/>
        <v>121.73</v>
      </c>
      <c r="J25" s="87"/>
      <c r="K25" s="31"/>
      <c r="L25" s="50">
        <v>200</v>
      </c>
      <c r="M25" s="50">
        <f>L25*0.061001</f>
        <v>12.2</v>
      </c>
      <c r="N25" s="50">
        <f t="shared" si="5"/>
        <v>29.66</v>
      </c>
      <c r="O25" s="94"/>
      <c r="P25" s="95"/>
      <c r="Q25" s="100">
        <f t="shared" si="7"/>
        <v>3699.053</v>
      </c>
      <c r="R25" s="108">
        <v>39.352</v>
      </c>
      <c r="S25" s="109">
        <f t="shared" si="6"/>
        <v>3738.405</v>
      </c>
      <c r="U25" s="29"/>
      <c r="V25" s="29"/>
    </row>
    <row r="26" spans="1:22" ht="15.75">
      <c r="A26" s="45" t="s">
        <v>12</v>
      </c>
      <c r="B26" s="67" t="s">
        <v>31</v>
      </c>
      <c r="C26" s="84">
        <v>276</v>
      </c>
      <c r="D26" s="85">
        <f t="shared" si="0"/>
        <v>530.534</v>
      </c>
      <c r="E26" s="84">
        <v>10</v>
      </c>
      <c r="F26" s="86">
        <f t="shared" si="1"/>
        <v>53.5</v>
      </c>
      <c r="G26" s="86">
        <v>100</v>
      </c>
      <c r="H26" s="85">
        <f t="shared" si="2"/>
        <v>3.105</v>
      </c>
      <c r="I26" s="86">
        <f t="shared" si="3"/>
        <v>4.73</v>
      </c>
      <c r="J26" s="87"/>
      <c r="K26" s="31"/>
      <c r="L26" s="50">
        <v>52</v>
      </c>
      <c r="M26" s="50">
        <f t="shared" si="4"/>
        <v>3.17</v>
      </c>
      <c r="N26" s="50">
        <f t="shared" si="5"/>
        <v>7.71</v>
      </c>
      <c r="O26" s="87"/>
      <c r="P26" s="48"/>
      <c r="Q26" s="100">
        <f t="shared" si="7"/>
        <v>599.579</v>
      </c>
      <c r="R26" s="106">
        <v>5.666</v>
      </c>
      <c r="S26" s="107">
        <f t="shared" si="6"/>
        <v>605.245</v>
      </c>
      <c r="U26" s="29"/>
      <c r="V26" s="29"/>
    </row>
    <row r="27" spans="1:22" ht="20.25" customHeight="1">
      <c r="A27" s="45" t="s">
        <v>13</v>
      </c>
      <c r="B27" s="62" t="s">
        <v>34</v>
      </c>
      <c r="C27" s="84">
        <v>160</v>
      </c>
      <c r="D27" s="85">
        <f t="shared" si="0"/>
        <v>307.556</v>
      </c>
      <c r="E27" s="84">
        <v>15</v>
      </c>
      <c r="F27" s="86">
        <f t="shared" si="1"/>
        <v>80.25</v>
      </c>
      <c r="G27" s="86">
        <v>78</v>
      </c>
      <c r="H27" s="85">
        <f t="shared" si="2"/>
        <v>2.422</v>
      </c>
      <c r="I27" s="86">
        <f t="shared" si="3"/>
        <v>2.55</v>
      </c>
      <c r="J27" s="87"/>
      <c r="K27" s="31"/>
      <c r="L27" s="50">
        <v>6</v>
      </c>
      <c r="M27" s="50">
        <f t="shared" si="4"/>
        <v>0.37</v>
      </c>
      <c r="N27" s="50">
        <f t="shared" si="5"/>
        <v>0.9</v>
      </c>
      <c r="O27" s="87"/>
      <c r="P27" s="48"/>
      <c r="Q27" s="100">
        <f t="shared" si="7"/>
        <v>393.678</v>
      </c>
      <c r="R27" s="106">
        <v>5.304</v>
      </c>
      <c r="S27" s="107">
        <f t="shared" si="6"/>
        <v>398.982</v>
      </c>
      <c r="U27" s="29"/>
      <c r="V27" s="29"/>
    </row>
    <row r="28" spans="1:22" ht="15.75">
      <c r="A28" s="45" t="s">
        <v>14</v>
      </c>
      <c r="B28" s="62" t="s">
        <v>33</v>
      </c>
      <c r="C28" s="84">
        <v>220</v>
      </c>
      <c r="D28" s="85">
        <f t="shared" si="0"/>
        <v>422.89</v>
      </c>
      <c r="E28" s="84">
        <v>10</v>
      </c>
      <c r="F28" s="86">
        <f t="shared" si="1"/>
        <v>53.5</v>
      </c>
      <c r="G28" s="86">
        <v>78</v>
      </c>
      <c r="H28" s="85">
        <f t="shared" si="2"/>
        <v>2.422</v>
      </c>
      <c r="I28" s="86">
        <f t="shared" si="3"/>
        <v>2.35</v>
      </c>
      <c r="J28" s="87"/>
      <c r="K28" s="31"/>
      <c r="L28" s="50"/>
      <c r="M28" s="31"/>
      <c r="N28" s="50">
        <f t="shared" si="5"/>
        <v>0</v>
      </c>
      <c r="O28" s="87"/>
      <c r="P28" s="48"/>
      <c r="Q28" s="100">
        <f t="shared" si="7"/>
        <v>481.162</v>
      </c>
      <c r="R28" s="106">
        <v>5.09</v>
      </c>
      <c r="S28" s="107">
        <f t="shared" si="6"/>
        <v>486.252</v>
      </c>
      <c r="U28" s="29"/>
      <c r="V28" s="29"/>
    </row>
    <row r="29" spans="1:22" ht="15.75">
      <c r="A29" s="45" t="s">
        <v>15</v>
      </c>
      <c r="B29" s="62" t="s">
        <v>35</v>
      </c>
      <c r="C29" s="84">
        <v>25</v>
      </c>
      <c r="D29" s="85">
        <f t="shared" si="0"/>
        <v>48.056</v>
      </c>
      <c r="E29" s="86">
        <v>7.5</v>
      </c>
      <c r="F29" s="86">
        <f t="shared" si="1"/>
        <v>40.13</v>
      </c>
      <c r="G29" s="86">
        <v>150</v>
      </c>
      <c r="H29" s="85">
        <f t="shared" si="2"/>
        <v>4.657</v>
      </c>
      <c r="I29" s="86">
        <f t="shared" si="3"/>
        <v>4.53</v>
      </c>
      <c r="J29" s="87"/>
      <c r="K29" s="31"/>
      <c r="L29" s="50"/>
      <c r="M29" s="31"/>
      <c r="N29" s="50">
        <f t="shared" si="5"/>
        <v>0</v>
      </c>
      <c r="O29" s="87"/>
      <c r="P29" s="48"/>
      <c r="Q29" s="100">
        <f t="shared" si="7"/>
        <v>97.373</v>
      </c>
      <c r="R29" s="106">
        <v>1.723</v>
      </c>
      <c r="S29" s="107">
        <f t="shared" si="6"/>
        <v>99.096</v>
      </c>
      <c r="U29" s="29"/>
      <c r="V29" s="29"/>
    </row>
    <row r="30" spans="1:22" ht="15.75">
      <c r="A30" s="44" t="s">
        <v>16</v>
      </c>
      <c r="B30" s="97" t="s">
        <v>22</v>
      </c>
      <c r="C30" s="98">
        <v>25</v>
      </c>
      <c r="D30" s="85">
        <f t="shared" si="0"/>
        <v>48.056</v>
      </c>
      <c r="E30" s="88">
        <v>2.6</v>
      </c>
      <c r="F30" s="86">
        <f t="shared" si="1"/>
        <v>13.91</v>
      </c>
      <c r="G30" s="88">
        <v>150</v>
      </c>
      <c r="H30" s="85">
        <f t="shared" si="2"/>
        <v>4.657</v>
      </c>
      <c r="I30" s="86">
        <f t="shared" si="3"/>
        <v>4.53</v>
      </c>
      <c r="J30" s="99"/>
      <c r="K30" s="32"/>
      <c r="L30" s="52"/>
      <c r="M30" s="32"/>
      <c r="N30" s="50">
        <f t="shared" si="5"/>
        <v>0</v>
      </c>
      <c r="O30" s="99"/>
      <c r="P30" s="49"/>
      <c r="Q30" s="101">
        <f t="shared" si="7"/>
        <v>71.153</v>
      </c>
      <c r="R30" s="106">
        <v>0.675</v>
      </c>
      <c r="S30" s="107">
        <f t="shared" si="6"/>
        <v>71.828</v>
      </c>
      <c r="U30" s="29"/>
      <c r="V30" s="29"/>
    </row>
    <row r="31" spans="1:22" ht="15.75">
      <c r="A31" s="44" t="s">
        <v>45</v>
      </c>
      <c r="B31" s="68" t="s">
        <v>36</v>
      </c>
      <c r="C31" s="85">
        <v>300</v>
      </c>
      <c r="D31" s="85">
        <f t="shared" si="0"/>
        <v>576.668</v>
      </c>
      <c r="E31" s="84">
        <v>85</v>
      </c>
      <c r="F31" s="86">
        <f t="shared" si="1"/>
        <v>454.75</v>
      </c>
      <c r="G31" s="86">
        <v>300</v>
      </c>
      <c r="H31" s="85">
        <f t="shared" si="2"/>
        <v>9.314</v>
      </c>
      <c r="I31" s="86">
        <f t="shared" si="3"/>
        <v>9.05</v>
      </c>
      <c r="J31" s="87"/>
      <c r="K31" s="31"/>
      <c r="L31" s="50"/>
      <c r="M31" s="31"/>
      <c r="N31" s="50">
        <f t="shared" si="5"/>
        <v>0</v>
      </c>
      <c r="O31" s="87"/>
      <c r="P31" s="48"/>
      <c r="Q31" s="100">
        <f>D31+F31+H31+I31+K31+P31+N31</f>
        <v>1049.782</v>
      </c>
      <c r="R31" s="106">
        <v>21.916</v>
      </c>
      <c r="S31" s="107">
        <f t="shared" si="6"/>
        <v>1071.698</v>
      </c>
      <c r="U31" s="29"/>
      <c r="V31" s="29"/>
    </row>
    <row r="32" spans="1:22" ht="19.5" customHeight="1">
      <c r="A32" s="47">
        <v>3</v>
      </c>
      <c r="B32" s="69" t="s">
        <v>24</v>
      </c>
      <c r="C32" s="48">
        <v>1082.5</v>
      </c>
      <c r="D32" s="85">
        <f t="shared" si="0"/>
        <v>2080.809</v>
      </c>
      <c r="E32" s="31">
        <v>294.3</v>
      </c>
      <c r="F32" s="86">
        <f t="shared" si="1"/>
        <v>1574.51</v>
      </c>
      <c r="G32" s="50">
        <v>1171.7</v>
      </c>
      <c r="H32" s="85">
        <f t="shared" si="2"/>
        <v>36.375</v>
      </c>
      <c r="I32" s="86">
        <f t="shared" si="3"/>
        <v>38.83</v>
      </c>
      <c r="J32" s="31"/>
      <c r="K32" s="31"/>
      <c r="L32" s="50">
        <v>105</v>
      </c>
      <c r="M32" s="50">
        <v>6.4</v>
      </c>
      <c r="N32" s="50">
        <f t="shared" si="5"/>
        <v>15.56</v>
      </c>
      <c r="O32" s="49"/>
      <c r="P32" s="49"/>
      <c r="Q32" s="86">
        <f t="shared" si="7"/>
        <v>3746.08</v>
      </c>
      <c r="R32" s="118">
        <v>75.95</v>
      </c>
      <c r="S32" s="118">
        <f t="shared" si="6"/>
        <v>3822.03</v>
      </c>
      <c r="U32" s="29"/>
      <c r="V32" s="29"/>
    </row>
    <row r="33" spans="1:22" ht="19.5" customHeight="1">
      <c r="A33" s="47"/>
      <c r="B33" s="69" t="s">
        <v>59</v>
      </c>
      <c r="C33" s="50"/>
      <c r="D33" s="85">
        <f t="shared" si="0"/>
        <v>0</v>
      </c>
      <c r="E33" s="50"/>
      <c r="F33" s="86"/>
      <c r="G33" s="104"/>
      <c r="H33" s="85">
        <f t="shared" si="2"/>
        <v>0</v>
      </c>
      <c r="I33" s="86">
        <f t="shared" si="3"/>
        <v>0</v>
      </c>
      <c r="J33" s="48"/>
      <c r="K33" s="31"/>
      <c r="L33" s="86"/>
      <c r="M33" s="86"/>
      <c r="N33" s="50">
        <f t="shared" si="5"/>
        <v>0</v>
      </c>
      <c r="O33" s="49"/>
      <c r="P33" s="49"/>
      <c r="Q33" s="86"/>
      <c r="R33" s="106"/>
      <c r="S33" s="107"/>
      <c r="U33" s="29"/>
      <c r="V33" s="29"/>
    </row>
    <row r="34" spans="1:22" ht="21.75" customHeight="1">
      <c r="A34" s="51" t="s">
        <v>52</v>
      </c>
      <c r="B34" s="70" t="s">
        <v>60</v>
      </c>
      <c r="C34" s="49">
        <v>153</v>
      </c>
      <c r="D34" s="85">
        <f t="shared" si="0"/>
        <v>294.1</v>
      </c>
      <c r="E34" s="52">
        <v>12</v>
      </c>
      <c r="F34" s="88">
        <f t="shared" si="1"/>
        <v>64.2</v>
      </c>
      <c r="G34" s="52">
        <v>105</v>
      </c>
      <c r="H34" s="85">
        <f t="shared" si="2"/>
        <v>3.26</v>
      </c>
      <c r="I34" s="86">
        <f t="shared" si="3"/>
        <v>5.9</v>
      </c>
      <c r="J34" s="49"/>
      <c r="K34" s="32"/>
      <c r="L34" s="32">
        <v>82.8</v>
      </c>
      <c r="M34" s="52">
        <f>L34*0.061001</f>
        <v>5.05</v>
      </c>
      <c r="N34" s="50">
        <f t="shared" si="5"/>
        <v>12.28</v>
      </c>
      <c r="O34" s="49"/>
      <c r="P34" s="49"/>
      <c r="Q34" s="88">
        <f t="shared" si="7"/>
        <v>379.74</v>
      </c>
      <c r="R34" s="112">
        <v>4.249</v>
      </c>
      <c r="S34" s="113">
        <f t="shared" si="6"/>
        <v>383.989</v>
      </c>
      <c r="U34" s="29"/>
      <c r="V34" s="29"/>
    </row>
    <row r="35" spans="1:22" ht="55.5" customHeight="1">
      <c r="A35" s="51" t="s">
        <v>53</v>
      </c>
      <c r="B35" s="71" t="s">
        <v>58</v>
      </c>
      <c r="C35" s="49">
        <v>803</v>
      </c>
      <c r="D35" s="85">
        <f t="shared" si="0"/>
        <v>1543.547</v>
      </c>
      <c r="E35" s="52">
        <v>230.1</v>
      </c>
      <c r="F35" s="88">
        <f t="shared" si="1"/>
        <v>1231.04</v>
      </c>
      <c r="G35" s="52">
        <v>952</v>
      </c>
      <c r="H35" s="85">
        <f t="shared" si="2"/>
        <v>29.555</v>
      </c>
      <c r="I35" s="86">
        <f t="shared" si="3"/>
        <v>29.09</v>
      </c>
      <c r="J35" s="49"/>
      <c r="K35" s="32"/>
      <c r="L35" s="105">
        <v>11</v>
      </c>
      <c r="M35" s="52">
        <f>L35*0.061001</f>
        <v>0.67</v>
      </c>
      <c r="N35" s="50">
        <f t="shared" si="5"/>
        <v>1.63</v>
      </c>
      <c r="O35" s="49"/>
      <c r="P35" s="49"/>
      <c r="Q35" s="88">
        <f t="shared" si="7"/>
        <v>2834.86</v>
      </c>
      <c r="R35" s="114">
        <v>58.961</v>
      </c>
      <c r="S35" s="115">
        <f t="shared" si="6"/>
        <v>2893.821</v>
      </c>
      <c r="U35" s="29"/>
      <c r="V35" s="29"/>
    </row>
    <row r="36" spans="1:22" ht="21.75" customHeight="1">
      <c r="A36" s="30" t="s">
        <v>54</v>
      </c>
      <c r="B36" s="72" t="s">
        <v>56</v>
      </c>
      <c r="C36" s="89">
        <v>21</v>
      </c>
      <c r="D36" s="85">
        <f t="shared" si="0"/>
        <v>40.367</v>
      </c>
      <c r="E36" s="90">
        <v>1.2</v>
      </c>
      <c r="F36" s="88">
        <f t="shared" si="1"/>
        <v>6.42</v>
      </c>
      <c r="G36" s="90">
        <v>2</v>
      </c>
      <c r="H36" s="85">
        <f t="shared" si="2"/>
        <v>0.062</v>
      </c>
      <c r="I36" s="86">
        <f t="shared" si="3"/>
        <v>0.1</v>
      </c>
      <c r="J36" s="34"/>
      <c r="K36" s="34"/>
      <c r="L36" s="34">
        <v>1.2</v>
      </c>
      <c r="M36" s="52">
        <f>L36*0.061001</f>
        <v>0.07</v>
      </c>
      <c r="N36" s="50">
        <f t="shared" si="5"/>
        <v>0.17</v>
      </c>
      <c r="O36" s="89"/>
      <c r="P36" s="89"/>
      <c r="Q36" s="88">
        <f t="shared" si="7"/>
        <v>47.12</v>
      </c>
      <c r="R36" s="116">
        <v>0.543</v>
      </c>
      <c r="S36" s="117">
        <f t="shared" si="6"/>
        <v>47.663</v>
      </c>
      <c r="U36" s="29"/>
      <c r="V36" s="29"/>
    </row>
    <row r="37" spans="1:22" ht="21.75" customHeight="1">
      <c r="A37" s="30" t="s">
        <v>55</v>
      </c>
      <c r="B37" s="72" t="s">
        <v>57</v>
      </c>
      <c r="C37" s="89">
        <v>91</v>
      </c>
      <c r="D37" s="85">
        <f t="shared" si="0"/>
        <v>174.922</v>
      </c>
      <c r="E37" s="90">
        <v>1</v>
      </c>
      <c r="F37" s="88">
        <f t="shared" si="1"/>
        <v>5.35</v>
      </c>
      <c r="G37" s="90">
        <v>12.7</v>
      </c>
      <c r="H37" s="85">
        <f t="shared" si="2"/>
        <v>0.394</v>
      </c>
      <c r="I37" s="86">
        <f t="shared" si="3"/>
        <v>0.38</v>
      </c>
      <c r="J37" s="34"/>
      <c r="K37" s="34"/>
      <c r="L37" s="34">
        <v>0</v>
      </c>
      <c r="M37" s="34">
        <v>0</v>
      </c>
      <c r="N37" s="50">
        <f t="shared" si="5"/>
        <v>0</v>
      </c>
      <c r="O37" s="89"/>
      <c r="P37" s="89"/>
      <c r="Q37" s="88">
        <f t="shared" si="7"/>
        <v>181.05</v>
      </c>
      <c r="R37" s="116">
        <v>1.46</v>
      </c>
      <c r="S37" s="117">
        <f t="shared" si="6"/>
        <v>182.51</v>
      </c>
      <c r="U37" s="29"/>
      <c r="V37" s="29"/>
    </row>
    <row r="38" spans="1:22" ht="21.75" customHeight="1">
      <c r="A38" s="30" t="s">
        <v>81</v>
      </c>
      <c r="B38" s="72" t="s">
        <v>78</v>
      </c>
      <c r="C38" s="89">
        <v>14.5</v>
      </c>
      <c r="D38" s="85">
        <f t="shared" si="0"/>
        <v>27.872</v>
      </c>
      <c r="E38" s="90">
        <v>50</v>
      </c>
      <c r="F38" s="88">
        <f t="shared" si="1"/>
        <v>267.5</v>
      </c>
      <c r="G38" s="90">
        <v>100</v>
      </c>
      <c r="H38" s="85">
        <f t="shared" si="2"/>
        <v>3.105</v>
      </c>
      <c r="I38" s="86">
        <f t="shared" si="3"/>
        <v>3.35</v>
      </c>
      <c r="J38" s="34"/>
      <c r="K38" s="34"/>
      <c r="L38" s="34">
        <v>10</v>
      </c>
      <c r="M38" s="52">
        <v>0.62</v>
      </c>
      <c r="N38" s="50">
        <f t="shared" si="5"/>
        <v>1.5</v>
      </c>
      <c r="O38" s="89"/>
      <c r="P38" s="89"/>
      <c r="Q38" s="88">
        <f>D38+F38+H38+I38+K38+P38+N38</f>
        <v>303.33</v>
      </c>
      <c r="R38" s="116">
        <v>10.76</v>
      </c>
      <c r="S38" s="117">
        <f>Q38+R38</f>
        <v>314.09</v>
      </c>
      <c r="U38" s="29"/>
      <c r="V38" s="29"/>
    </row>
    <row r="39" spans="1:24" ht="19.5" customHeight="1">
      <c r="A39" s="24">
        <v>4</v>
      </c>
      <c r="B39" s="73" t="s">
        <v>47</v>
      </c>
      <c r="C39" s="60">
        <v>450</v>
      </c>
      <c r="D39" s="85">
        <f t="shared" si="0"/>
        <v>865.001</v>
      </c>
      <c r="E39" s="60">
        <v>19.5</v>
      </c>
      <c r="F39" s="86">
        <f t="shared" si="1"/>
        <v>104.33</v>
      </c>
      <c r="G39" s="33">
        <v>1000</v>
      </c>
      <c r="H39" s="85">
        <f t="shared" si="2"/>
        <v>31.045</v>
      </c>
      <c r="I39" s="86">
        <f>((91.44/2*30.18)+(L39/2*32.99))/1000+((91.44/2*30.18)+(L39/2*32.99))/1000</f>
        <v>2.88</v>
      </c>
      <c r="J39" s="91"/>
      <c r="K39" s="60"/>
      <c r="L39" s="33">
        <v>3.56</v>
      </c>
      <c r="M39" s="50">
        <v>0.28</v>
      </c>
      <c r="N39" s="50">
        <f t="shared" si="5"/>
        <v>0.65</v>
      </c>
      <c r="O39" s="89"/>
      <c r="P39" s="89"/>
      <c r="Q39" s="86">
        <f t="shared" si="7"/>
        <v>1003.91</v>
      </c>
      <c r="R39" s="58">
        <v>7.23</v>
      </c>
      <c r="S39" s="59">
        <f t="shared" si="6"/>
        <v>1011.14</v>
      </c>
      <c r="U39" s="29"/>
      <c r="V39" s="29"/>
      <c r="W39" s="96"/>
      <c r="X39" s="96"/>
    </row>
    <row r="40" spans="1:24" ht="19.5" customHeight="1">
      <c r="A40" s="24">
        <v>5</v>
      </c>
      <c r="B40" s="73" t="s">
        <v>66</v>
      </c>
      <c r="C40" s="33">
        <v>0</v>
      </c>
      <c r="D40" s="85">
        <f t="shared" si="0"/>
        <v>0</v>
      </c>
      <c r="E40" s="60">
        <v>60</v>
      </c>
      <c r="F40" s="86">
        <f t="shared" si="1"/>
        <v>321</v>
      </c>
      <c r="G40" s="33">
        <v>20</v>
      </c>
      <c r="H40" s="85">
        <f t="shared" si="2"/>
        <v>0.621</v>
      </c>
      <c r="I40" s="86">
        <f t="shared" si="3"/>
        <v>0.6</v>
      </c>
      <c r="J40" s="91"/>
      <c r="K40" s="60"/>
      <c r="L40" s="33"/>
      <c r="M40" s="35"/>
      <c r="N40" s="50">
        <f t="shared" si="5"/>
        <v>0</v>
      </c>
      <c r="O40" s="89"/>
      <c r="P40" s="89"/>
      <c r="Q40" s="86">
        <f t="shared" si="7"/>
        <v>322.22</v>
      </c>
      <c r="R40" s="58">
        <v>12.806</v>
      </c>
      <c r="S40" s="59">
        <f t="shared" si="6"/>
        <v>335.026</v>
      </c>
      <c r="T40" s="96"/>
      <c r="U40" s="29"/>
      <c r="V40" s="29"/>
      <c r="X40" s="29"/>
    </row>
    <row r="41" spans="1:24" ht="19.5" customHeight="1">
      <c r="A41" s="24">
        <v>6</v>
      </c>
      <c r="B41" s="73" t="s">
        <v>67</v>
      </c>
      <c r="C41" s="33"/>
      <c r="D41" s="85">
        <f t="shared" si="0"/>
        <v>0</v>
      </c>
      <c r="E41" s="92">
        <v>0.02</v>
      </c>
      <c r="F41" s="86">
        <f t="shared" si="1"/>
        <v>0.11</v>
      </c>
      <c r="G41" s="33"/>
      <c r="H41" s="85">
        <f t="shared" si="2"/>
        <v>0</v>
      </c>
      <c r="I41" s="86">
        <f t="shared" si="3"/>
        <v>0</v>
      </c>
      <c r="J41" s="91"/>
      <c r="K41" s="60"/>
      <c r="L41" s="33"/>
      <c r="M41" s="33"/>
      <c r="N41" s="50">
        <f t="shared" si="5"/>
        <v>0</v>
      </c>
      <c r="O41" s="89"/>
      <c r="P41" s="89"/>
      <c r="Q41" s="86">
        <f t="shared" si="7"/>
        <v>0.11</v>
      </c>
      <c r="R41" s="58">
        <f>Q41/2*8/100</f>
        <v>0.0044</v>
      </c>
      <c r="S41" s="59">
        <f t="shared" si="6"/>
        <v>0.114</v>
      </c>
      <c r="U41" s="29"/>
      <c r="V41" s="29"/>
      <c r="X41" s="29"/>
    </row>
    <row r="42" spans="1:22" s="3" customFormat="1" ht="20.25" customHeight="1">
      <c r="A42" s="8"/>
      <c r="B42" s="56" t="s">
        <v>17</v>
      </c>
      <c r="C42" s="54">
        <f>C14+C15+C16+C17+C18+C19+C20+C25+C26+C27+C28+C29+C31+C32+C39+C41+C40</f>
        <v>8007.68</v>
      </c>
      <c r="D42" s="54">
        <f aca="true" t="shared" si="8" ref="D42:I42">D14+D15+D16+D17+D18+D19+D20+D25+D26+D27+D28+D29+D31+D32+D39+D41+D40</f>
        <v>15392.56</v>
      </c>
      <c r="E42" s="54">
        <f>E14+E15+E16+E17+E18+E19+E20+E25+E26+E27+E28+E29+E31+E32+E39+E41+E40</f>
        <v>1436.84</v>
      </c>
      <c r="F42" s="54">
        <f>F14+F15+F16+F17+F18+F19+F20+F25+F26+F27+F28+F29+F31+F32+F39+F41+F40</f>
        <v>7687.12</v>
      </c>
      <c r="G42" s="54">
        <f>G14+G15+G16+G17+G18+G19+G20+G25+G26+G27+G28+G29+G31+G32+G39+G41+G40</f>
        <v>19069.7</v>
      </c>
      <c r="H42" s="54">
        <f t="shared" si="8"/>
        <v>592.02</v>
      </c>
      <c r="I42" s="54">
        <f t="shared" si="8"/>
        <v>858.87</v>
      </c>
      <c r="J42" s="54">
        <f aca="true" t="shared" si="9" ref="J42:P42">J14+J15+J16+J17+J18+J19+J20+J25+J26+J27+J28+J29+J31+J32+J39+J41+J40</f>
        <v>267.23</v>
      </c>
      <c r="K42" s="54">
        <f t="shared" si="9"/>
        <v>1469.77</v>
      </c>
      <c r="L42" s="54">
        <f t="shared" si="9"/>
        <v>9420.16</v>
      </c>
      <c r="M42" s="54">
        <f t="shared" si="9"/>
        <v>574.7</v>
      </c>
      <c r="N42" s="54">
        <f t="shared" si="9"/>
        <v>1397.15</v>
      </c>
      <c r="O42" s="54">
        <f t="shared" si="9"/>
        <v>15</v>
      </c>
      <c r="P42" s="54">
        <f t="shared" si="9"/>
        <v>56</v>
      </c>
      <c r="Q42" s="93">
        <f>Q14+Q15+Q16+Q17+Q18+Q19+Q20+Q24+Q25+Q26+Q27+Q28+Q29+Q31+Q32+Q39+Q40+Q41</f>
        <v>27453.5</v>
      </c>
      <c r="R42" s="93">
        <f>R14+R15+R16+R17+R18+R19+R20+R24+R25+R26+R27+R28+R29+R31+R32+R39+R40+R41</f>
        <v>416.38</v>
      </c>
      <c r="S42" s="93">
        <f>S14+S15+S16+S17+S18+S19+S20+S25+S26+S27+S28+S29+S31+S32+S39+S40+S41</f>
        <v>27869.87</v>
      </c>
      <c r="T42" s="111"/>
      <c r="U42" s="29"/>
      <c r="V42" s="29"/>
    </row>
    <row r="43" spans="1:20" s="6" customFormat="1" ht="21.75" customHeight="1">
      <c r="A43" s="141" t="s">
        <v>46</v>
      </c>
      <c r="B43" s="142"/>
      <c r="C43" s="142"/>
      <c r="D43" s="142"/>
      <c r="E43" s="142"/>
      <c r="F43" s="143"/>
      <c r="G43" s="126">
        <f>S42</f>
        <v>27869.87</v>
      </c>
      <c r="H43" s="127"/>
      <c r="I43" s="17"/>
      <c r="J43" s="18"/>
      <c r="K43" s="18"/>
      <c r="L43" s="18"/>
      <c r="M43" s="18"/>
      <c r="N43" s="18"/>
      <c r="O43" s="18"/>
      <c r="P43" s="18"/>
      <c r="Q43" s="42"/>
      <c r="R43" s="27"/>
      <c r="S43" s="28"/>
      <c r="T43" s="121"/>
    </row>
    <row r="44" spans="1:19" s="6" customFormat="1" ht="21.75" customHeight="1">
      <c r="A44" s="102"/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1:19" s="6" customFormat="1" ht="18" customHeight="1">
      <c r="A45" s="14"/>
      <c r="B45" s="14"/>
      <c r="C45" s="14"/>
      <c r="D45" s="14"/>
      <c r="E45" s="14"/>
      <c r="F45" s="20"/>
      <c r="G45" s="21"/>
      <c r="H45" s="22" t="s">
        <v>23</v>
      </c>
      <c r="I45" s="19"/>
      <c r="J45" s="20"/>
      <c r="K45" s="20"/>
      <c r="L45" s="20"/>
      <c r="M45" s="20"/>
      <c r="N45" s="19"/>
      <c r="O45" s="20"/>
      <c r="P45" s="13"/>
      <c r="Q45" s="43"/>
      <c r="S45" s="55"/>
    </row>
    <row r="46" spans="1:18" s="12" customFormat="1" ht="15.75" customHeight="1">
      <c r="A46" s="125" t="s">
        <v>37</v>
      </c>
      <c r="B46" s="125"/>
      <c r="C46" s="38"/>
      <c r="D46" s="37" t="s">
        <v>63</v>
      </c>
      <c r="E46" s="3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9"/>
      <c r="Q46" s="39"/>
      <c r="R46" s="39"/>
    </row>
    <row r="47" spans="1:19" ht="20.25">
      <c r="A47" s="40"/>
      <c r="B47" s="40"/>
      <c r="C47" s="40"/>
      <c r="D47" s="40"/>
      <c r="E47" s="40"/>
      <c r="F47" s="40"/>
      <c r="G47" s="123" t="s">
        <v>68</v>
      </c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</row>
    <row r="48" spans="1:19" ht="20.25">
      <c r="A48" s="41"/>
      <c r="B48" s="41"/>
      <c r="C48" s="41"/>
      <c r="D48" s="41"/>
      <c r="E48" s="41"/>
      <c r="F48" s="41"/>
      <c r="G48" s="124" t="s">
        <v>69</v>
      </c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</row>
    <row r="51" spans="2:16" s="12" customFormat="1" ht="12.75">
      <c r="B51" s="15"/>
      <c r="C51" s="16"/>
      <c r="D51" s="16"/>
      <c r="E51" s="53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</sheetData>
  <sheetProtection/>
  <mergeCells count="27">
    <mergeCell ref="L9:N9"/>
    <mergeCell ref="O9:P10"/>
    <mergeCell ref="A43:F43"/>
    <mergeCell ref="B9:B11"/>
    <mergeCell ref="G10:I10"/>
    <mergeCell ref="E10:F10"/>
    <mergeCell ref="C10:D10"/>
    <mergeCell ref="A46:B46"/>
    <mergeCell ref="G43:H43"/>
    <mergeCell ref="C9:D9"/>
    <mergeCell ref="E9:F9"/>
    <mergeCell ref="G9:I9"/>
    <mergeCell ref="S9:S10"/>
    <mergeCell ref="J10:K10"/>
    <mergeCell ref="R9:R10"/>
    <mergeCell ref="J9:K9"/>
    <mergeCell ref="Q9:Q10"/>
    <mergeCell ref="M3:S3"/>
    <mergeCell ref="M1:S1"/>
    <mergeCell ref="M2:S2"/>
    <mergeCell ref="M4:S4"/>
    <mergeCell ref="G47:S47"/>
    <mergeCell ref="G48:S48"/>
    <mergeCell ref="A5:S5"/>
    <mergeCell ref="A6:S6"/>
    <mergeCell ref="A7:S7"/>
    <mergeCell ref="A8:S8"/>
  </mergeCells>
  <printOptions/>
  <pageMargins left="0.3937007874015748" right="0.2362204724409449" top="0.1968503937007874" bottom="0.1968503937007874" header="0.5118110236220472" footer="0.5118110236220472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PLAN</cp:lastModifiedBy>
  <cp:lastPrinted>2016-05-25T13:36:26Z</cp:lastPrinted>
  <dcterms:created xsi:type="dcterms:W3CDTF">2013-10-23T13:43:28Z</dcterms:created>
  <dcterms:modified xsi:type="dcterms:W3CDTF">2016-05-27T11:50:57Z</dcterms:modified>
  <cp:category/>
  <cp:version/>
  <cp:contentType/>
  <cp:contentStatus/>
</cp:coreProperties>
</file>