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478" activeTab="0"/>
  </bookViews>
  <sheets>
    <sheet name="Изменения на 27.04.2018" sheetId="1" r:id="rId1"/>
  </sheets>
  <definedNames>
    <definedName name="_xlnm.Print_Titles" localSheetId="0">'Изменения на 27.04.2018'!$4:$9</definedName>
    <definedName name="_xlnm.Print_Area" localSheetId="0">'Изменения на 27.04.2018'!$A$1:$M$228</definedName>
  </definedNames>
  <calcPr fullCalcOnLoad="1"/>
</workbook>
</file>

<file path=xl/sharedStrings.xml><?xml version="1.0" encoding="utf-8"?>
<sst xmlns="http://schemas.openxmlformats.org/spreadsheetml/2006/main" count="275" uniqueCount="155">
  <si>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</si>
  <si>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</si>
  <si>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</si>
  <si>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</si>
  <si>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</si>
  <si>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</si>
  <si>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</si>
  <si>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</si>
  <si>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</si>
  <si>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</si>
  <si>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</si>
  <si>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</si>
  <si>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</si>
  <si>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</si>
  <si>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</si>
  <si>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</si>
  <si>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</si>
  <si>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</si>
  <si>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</si>
  <si>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</si>
  <si>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</si>
  <si>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</si>
  <si>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</si>
  <si>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</si>
  <si>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2. «Обеспечение лицензионных требований к деятельности образовательных учреждений»</t>
  </si>
  <si>
    <t>5. "Социальная поддержка населения"</t>
  </si>
  <si>
    <t>МБДОУ ЦРР Д/С № 5</t>
  </si>
  <si>
    <t>МБОУСОШ №1</t>
  </si>
  <si>
    <t>МБОУСОШ №2</t>
  </si>
  <si>
    <t>Централизованная бухгалтерия, методический кабинет управления образования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</si>
  <si>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</si>
  <si>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</si>
  <si>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</si>
  <si>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</si>
  <si>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Образовательные учреждения</t>
  </si>
  <si>
    <t>Управление образования, МБОУ ДОД ЦВР "Лад"</t>
  </si>
  <si>
    <t>ИТОГО по подпрограмме:</t>
  </si>
  <si>
    <t xml:space="preserve">2017 г. </t>
  </si>
  <si>
    <t xml:space="preserve">2018 г. </t>
  </si>
  <si>
    <t xml:space="preserve">2019 г. 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</si>
  <si>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</si>
  <si>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</si>
  <si>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</si>
  <si>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</si>
  <si>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</si>
  <si>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</si>
  <si>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текущий ремонт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</si>
  <si>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</si>
  <si>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</si>
  <si>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</si>
  <si>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</si>
  <si>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1.12. Вырубка деревьев на территории образовательных учреждений</t>
  </si>
  <si>
    <t>Итого по разделу 3:</t>
  </si>
  <si>
    <t>МБОУ ДОД ЦВР "Лад",МБОУ СОШ №1 , МБДОУ ЦРР Д/С №5; Д/с 3; Д/с 6;СОШ №2</t>
  </si>
  <si>
    <t>2020 г.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</si>
  <si>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</si>
  <si>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</si>
  <si>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</si>
  <si>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</si>
  <si>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</si>
  <si>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</si>
  <si>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</si>
  <si>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ЦВР (ДООЛ)</t>
  </si>
  <si>
    <t>ГКМХ</t>
  </si>
  <si>
    <t>Образовательные учреждения (сош 2)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</si>
  <si>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</si>
  <si>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</si>
  <si>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</si>
  <si>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</si>
  <si>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</si>
  <si>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</si>
  <si>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</si>
  <si>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 xml:space="preserve">            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</si>
  <si>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</si>
  <si>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</si>
  <si>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</si>
  <si>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</si>
  <si>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</si>
  <si>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</si>
  <si>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</si>
  <si>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>Управление образщования</t>
  </si>
  <si>
    <t xml:space="preserve">Цель: Развитие инфраструктуры и обеспечение безопасности обучающихся и работников образовательных учреждений во время их учебной и трудовой деятельности путем проведения реконструкций, капитального и текущего ремонтов, повышения безопасности жизнедеятельности: пожарной, антитеррористической, а также технической и электрической безопасности зданий, сооружений образовательных учреждений </t>
  </si>
  <si>
    <t xml:space="preserve">          3. Выполнение основных общеобразовательных программ дошкольного образования в части реализации, содержания и воспитания.</t>
  </si>
  <si>
    <r>
      <t>Задачи: 1. 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 2</t>
    </r>
    <r>
      <rPr>
        <sz val="14"/>
        <rFont val="Times New Roman"/>
        <family val="1"/>
      </rPr>
      <t>. Обеспечение норм СанПиН для дошкольных, общеобразовательных учреждений и учреждений дополнительного образования.</t>
    </r>
  </si>
  <si>
    <t xml:space="preserve">Задачи:
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
</t>
  </si>
  <si>
    <t>Цель:Повышение эффективности управления  в системе образования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</si>
  <si>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</si>
  <si>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</si>
  <si>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</si>
  <si>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Задача: Обеспечение условий реализации образовательных программ соответствующих уровней 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</si>
  <si>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</si>
  <si>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</si>
  <si>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 xml:space="preserve">       4.   Мероприятия муниципальной подпрограммы «Развитие общего, дошкольного и дополнительного образования ЗАТО г.Радужный Владимирской области»</t>
  </si>
  <si>
    <t>текущий . ремонт, в т.ч.</t>
  </si>
  <si>
    <t>ремонт. пищеблока МБДОУ Д/С №5</t>
  </si>
  <si>
    <t>Цель: обеспечение доступности качественного дошкольного,  общего  и дополнительного  образования, соответствующего требованиям развития экономики, современным потребностям общества и каждого гражданина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</si>
  <si>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</si>
  <si>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</si>
  <si>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1.2.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</si>
  <si>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                                  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</si>
  <si>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</si>
  <si>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</si>
  <si>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</si>
  <si>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</si>
  <si>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</si>
  <si>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</si>
  <si>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</si>
  <si>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</si>
  <si>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</si>
  <si>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 xml:space="preserve"> Поощрение лучших учителей-лаурятов областного конкурса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</si>
  <si>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</si>
  <si>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</si>
  <si>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</si>
  <si>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 xml:space="preserve"> Оснащение пунктов проведения экзаменов системами видеонаблюдения, переносными металлоискателями при проведении государственной итоговой аттестации по образовательным программам среднего образования</t>
  </si>
  <si>
    <t>1.10.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</si>
  <si>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</si>
  <si>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</si>
  <si>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 xml:space="preserve"> Общеобразовательных учреждений (текущий ремонт)</t>
  </si>
  <si>
    <t>2.1.2.</t>
  </si>
  <si>
    <t xml:space="preserve"> Учреждения дополнительного образования (текущий ремонт)</t>
  </si>
  <si>
    <t>2.1.3..</t>
  </si>
  <si>
    <t>Дошкольных учреждений  (текущий ремонт)</t>
  </si>
  <si>
    <t>3.1.</t>
  </si>
  <si>
    <t>.Нормативные затраты, непосредственно связанные с оказанием муниципальных услуг</t>
  </si>
  <si>
    <t>3.2.</t>
  </si>
  <si>
    <t xml:space="preserve"> Выполнение  функций муниципального задания  </t>
  </si>
  <si>
    <t>4.1.</t>
  </si>
  <si>
    <t xml:space="preserve"> Расходы на обеспечение деятельности (оказания услуг) муниципальных организаций</t>
  </si>
  <si>
    <t>5.1.</t>
  </si>
  <si>
    <t xml:space="preserve"> Социальная поддержка детей-инвалидов дошкольного возраста</t>
  </si>
  <si>
    <t>5.2.</t>
  </si>
  <si>
    <t xml:space="preserve"> Соцальная поддерка по оплате жилья и коммуных услуг отдельным категориям граждан</t>
  </si>
  <si>
    <t>5.3.</t>
  </si>
  <si>
    <t xml:space="preserve"> Компенсация части родительской платы за содержание ребенка в  муниципальных образовательных учреждениях</t>
  </si>
  <si>
    <t>2017-2020г.г.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</si>
  <si>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</si>
  <si>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</si>
  <si>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</si>
  <si>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</si>
  <si>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</si>
  <si>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</si>
  <si>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</si>
  <si>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</si>
  <si>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Проектные  работы , реконструкция , текущий ремонт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</si>
  <si>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</si>
  <si>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</si>
  <si>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</si>
  <si>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</si>
  <si>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</si>
  <si>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</si>
  <si>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</si>
  <si>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</si>
  <si>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</si>
  <si>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</si>
  <si>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Приложение № 2 к программе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</si>
</sst>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</numFmts>
  <fonts count="5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179" fontId="1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14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8" fontId="15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6" fillId="0" borderId="0" xfId="0" applyNumberFormat="1" applyFont="1" applyAlignment="1">
      <alignment/>
    </xf>
    <xf numFmtId="0" fontId="17" fillId="33" borderId="1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vertical="top" wrapText="1"/>
    </xf>
    <xf numFmtId="177" fontId="13" fillId="0" borderId="20" xfId="0" applyNumberFormat="1" applyFont="1" applyBorder="1" applyAlignment="1">
      <alignment vertical="top" wrapText="1"/>
    </xf>
    <xf numFmtId="177" fontId="14" fillId="0" borderId="21" xfId="0" applyNumberFormat="1" applyFont="1" applyBorder="1" applyAlignment="1">
      <alignment horizontal="center" vertical="top" wrapText="1"/>
    </xf>
    <xf numFmtId="177" fontId="13" fillId="0" borderId="12" xfId="0" applyNumberFormat="1" applyFont="1" applyBorder="1" applyAlignment="1">
      <alignment vertical="top" wrapText="1"/>
    </xf>
    <xf numFmtId="177" fontId="13" fillId="0" borderId="16" xfId="0" applyNumberFormat="1" applyFont="1" applyBorder="1" applyAlignment="1">
      <alignment vertical="top" wrapText="1"/>
    </xf>
    <xf numFmtId="177" fontId="14" fillId="0" borderId="12" xfId="0" applyNumberFormat="1" applyFont="1" applyBorder="1" applyAlignment="1">
      <alignment horizontal="center" vertical="top" wrapText="1"/>
    </xf>
    <xf numFmtId="177" fontId="14" fillId="33" borderId="11" xfId="0" applyNumberFormat="1" applyFont="1" applyFill="1" applyBorder="1" applyAlignment="1">
      <alignment horizontal="center" vertical="top" wrapText="1"/>
    </xf>
    <xf numFmtId="177" fontId="14" fillId="0" borderId="11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177" fontId="13" fillId="33" borderId="13" xfId="0" applyNumberFormat="1" applyFont="1" applyFill="1" applyBorder="1" applyAlignment="1">
      <alignment horizontal="center" vertical="top" wrapText="1"/>
    </xf>
    <xf numFmtId="177" fontId="17" fillId="33" borderId="12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13" fillId="34" borderId="12" xfId="0" applyFont="1" applyFill="1" applyBorder="1" applyAlignment="1">
      <alignment horizontal="center" vertical="top" wrapText="1"/>
    </xf>
    <xf numFmtId="177" fontId="14" fillId="34" borderId="11" xfId="0" applyNumberFormat="1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vertical="top" wrapText="1"/>
    </xf>
    <xf numFmtId="0" fontId="13" fillId="34" borderId="17" xfId="0" applyNumberFormat="1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center" vertical="top" wrapText="1"/>
    </xf>
    <xf numFmtId="0" fontId="14" fillId="34" borderId="13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vertical="top" wrapText="1"/>
    </xf>
    <xf numFmtId="178" fontId="7" fillId="0" borderId="0" xfId="0" applyNumberFormat="1" applyFont="1" applyAlignment="1">
      <alignment/>
    </xf>
    <xf numFmtId="177" fontId="17" fillId="33" borderId="13" xfId="0" applyNumberFormat="1" applyFont="1" applyFill="1" applyBorder="1" applyAlignment="1">
      <alignment horizontal="center" vertical="top" wrapText="1"/>
    </xf>
    <xf numFmtId="1" fontId="14" fillId="34" borderId="12" xfId="0" applyNumberFormat="1" applyFont="1" applyFill="1" applyBorder="1" applyAlignment="1">
      <alignment horizontal="center" vertical="top" wrapText="1"/>
    </xf>
    <xf numFmtId="177" fontId="14" fillId="33" borderId="12" xfId="0" applyNumberFormat="1" applyFont="1" applyFill="1" applyBorder="1" applyAlignment="1">
      <alignment horizontal="center" vertical="top" wrapText="1"/>
    </xf>
    <xf numFmtId="2" fontId="14" fillId="33" borderId="12" xfId="0" applyNumberFormat="1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1" fontId="14" fillId="34" borderId="12" xfId="0" applyNumberFormat="1" applyFont="1" applyFill="1" applyBorder="1" applyAlignment="1">
      <alignment vertical="top" wrapText="1"/>
    </xf>
    <xf numFmtId="1" fontId="13" fillId="34" borderId="11" xfId="0" applyNumberFormat="1" applyFont="1" applyFill="1" applyBorder="1" applyAlignment="1">
      <alignment horizontal="center" vertical="top" wrapText="1"/>
    </xf>
    <xf numFmtId="179" fontId="14" fillId="0" borderId="11" xfId="0" applyNumberFormat="1" applyFont="1" applyBorder="1" applyAlignment="1">
      <alignment horizontal="center" vertical="top" wrapText="1"/>
    </xf>
    <xf numFmtId="177" fontId="13" fillId="0" borderId="14" xfId="0" applyNumberFormat="1" applyFont="1" applyBorder="1" applyAlignment="1">
      <alignment vertical="top" wrapText="1"/>
    </xf>
    <xf numFmtId="177" fontId="14" fillId="33" borderId="14" xfId="0" applyNumberFormat="1" applyFont="1" applyFill="1" applyBorder="1" applyAlignment="1">
      <alignment horizontal="center" vertical="top" wrapText="1"/>
    </xf>
    <xf numFmtId="177" fontId="4" fillId="34" borderId="0" xfId="0" applyNumberFormat="1" applyFont="1" applyFill="1" applyAlignment="1">
      <alignment/>
    </xf>
    <xf numFmtId="177" fontId="13" fillId="34" borderId="12" xfId="0" applyNumberFormat="1" applyFont="1" applyFill="1" applyBorder="1" applyAlignment="1">
      <alignment horizontal="center" vertical="top" wrapText="1"/>
    </xf>
    <xf numFmtId="0" fontId="17" fillId="33" borderId="21" xfId="0" applyFont="1" applyFill="1" applyBorder="1" applyAlignment="1">
      <alignment horizontal="center" vertical="top" wrapText="1"/>
    </xf>
    <xf numFmtId="178" fontId="14" fillId="33" borderId="11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177" fontId="17" fillId="0" borderId="12" xfId="0" applyNumberFormat="1" applyFont="1" applyFill="1" applyBorder="1" applyAlignment="1">
      <alignment horizontal="center" vertical="top" wrapText="1"/>
    </xf>
    <xf numFmtId="177" fontId="14" fillId="0" borderId="11" xfId="0" applyNumberFormat="1" applyFont="1" applyFill="1" applyBorder="1" applyAlignment="1">
      <alignment horizontal="center" vertical="top" wrapText="1"/>
    </xf>
    <xf numFmtId="178" fontId="13" fillId="0" borderId="12" xfId="0" applyNumberFormat="1" applyFont="1" applyFill="1" applyBorder="1" applyAlignment="1">
      <alignment vertical="top" wrapText="1"/>
    </xf>
    <xf numFmtId="178" fontId="13" fillId="0" borderId="16" xfId="0" applyNumberFormat="1" applyFont="1" applyFill="1" applyBorder="1" applyAlignment="1">
      <alignment vertical="top" wrapText="1"/>
    </xf>
    <xf numFmtId="178" fontId="14" fillId="0" borderId="12" xfId="0" applyNumberFormat="1" applyFont="1" applyFill="1" applyBorder="1" applyAlignment="1">
      <alignment horizontal="center" vertical="top" wrapText="1"/>
    </xf>
    <xf numFmtId="178" fontId="14" fillId="0" borderId="14" xfId="0" applyNumberFormat="1" applyFont="1" applyFill="1" applyBorder="1" applyAlignment="1">
      <alignment horizontal="center" vertical="top" wrapText="1"/>
    </xf>
    <xf numFmtId="177" fontId="13" fillId="0" borderId="12" xfId="0" applyNumberFormat="1" applyFont="1" applyFill="1" applyBorder="1" applyAlignment="1">
      <alignment vertical="top" wrapText="1"/>
    </xf>
    <xf numFmtId="177" fontId="13" fillId="0" borderId="14" xfId="0" applyNumberFormat="1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horizontal="center" vertical="top" wrapText="1"/>
    </xf>
    <xf numFmtId="177" fontId="13" fillId="0" borderId="21" xfId="0" applyNumberFormat="1" applyFont="1" applyFill="1" applyBorder="1" applyAlignment="1">
      <alignment horizontal="center" vertical="top" wrapText="1"/>
    </xf>
    <xf numFmtId="1" fontId="14" fillId="0" borderId="17" xfId="0" applyNumberFormat="1" applyFont="1" applyFill="1" applyBorder="1" applyAlignment="1">
      <alignment horizontal="center" vertical="top" wrapText="1"/>
    </xf>
    <xf numFmtId="177" fontId="13" fillId="0" borderId="13" xfId="0" applyNumberFormat="1" applyFont="1" applyFill="1" applyBorder="1" applyAlignment="1">
      <alignment horizontal="center" vertical="top" wrapText="1"/>
    </xf>
    <xf numFmtId="178" fontId="13" fillId="0" borderId="13" xfId="0" applyNumberFormat="1" applyFont="1" applyFill="1" applyBorder="1" applyAlignment="1">
      <alignment horizontal="center" vertical="top" wrapText="1"/>
    </xf>
    <xf numFmtId="177" fontId="13" fillId="34" borderId="13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horizontal="center" vertical="top" wrapText="1"/>
    </xf>
    <xf numFmtId="177" fontId="14" fillId="0" borderId="16" xfId="0" applyNumberFormat="1" applyFont="1" applyBorder="1" applyAlignment="1">
      <alignment horizontal="center" vertical="top" wrapText="1"/>
    </xf>
    <xf numFmtId="177" fontId="14" fillId="0" borderId="12" xfId="0" applyNumberFormat="1" applyFont="1" applyFill="1" applyBorder="1" applyAlignment="1">
      <alignment horizontal="center" vertical="top" wrapText="1"/>
    </xf>
    <xf numFmtId="179" fontId="17" fillId="33" borderId="11" xfId="0" applyNumberFormat="1" applyFont="1" applyFill="1" applyBorder="1" applyAlignment="1">
      <alignment horizontal="center" vertical="top" wrapText="1"/>
    </xf>
    <xf numFmtId="177" fontId="17" fillId="0" borderId="11" xfId="0" applyNumberFormat="1" applyFont="1" applyFill="1" applyBorder="1" applyAlignment="1">
      <alignment horizontal="center" vertical="top" wrapText="1"/>
    </xf>
    <xf numFmtId="177" fontId="17" fillId="33" borderId="11" xfId="0" applyNumberFormat="1" applyFont="1" applyFill="1" applyBorder="1" applyAlignment="1">
      <alignment horizontal="center" vertical="top" wrapText="1"/>
    </xf>
    <xf numFmtId="177" fontId="8" fillId="33" borderId="13" xfId="0" applyNumberFormat="1" applyFont="1" applyFill="1" applyBorder="1" applyAlignment="1">
      <alignment horizontal="center" vertical="top" wrapText="1"/>
    </xf>
    <xf numFmtId="177" fontId="8" fillId="33" borderId="11" xfId="0" applyNumberFormat="1" applyFont="1" applyFill="1" applyBorder="1" applyAlignment="1">
      <alignment horizontal="center" vertical="top" wrapText="1"/>
    </xf>
    <xf numFmtId="177" fontId="8" fillId="33" borderId="1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center" wrapText="1"/>
    </xf>
    <xf numFmtId="177" fontId="17" fillId="0" borderId="23" xfId="0" applyNumberFormat="1" applyFont="1" applyBorder="1" applyAlignment="1">
      <alignment horizontal="center" vertical="center" wrapText="1"/>
    </xf>
    <xf numFmtId="177" fontId="17" fillId="33" borderId="13" xfId="0" applyNumberFormat="1" applyFont="1" applyFill="1" applyBorder="1" applyAlignment="1">
      <alignment vertical="top" wrapText="1"/>
    </xf>
    <xf numFmtId="177" fontId="14" fillId="33" borderId="16" xfId="60" applyNumberFormat="1" applyFont="1" applyFill="1" applyBorder="1" applyAlignment="1">
      <alignment horizontal="center" vertical="top" wrapText="1"/>
    </xf>
    <xf numFmtId="179" fontId="14" fillId="0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horizontal="center" vertical="top" wrapText="1"/>
    </xf>
    <xf numFmtId="178" fontId="13" fillId="34" borderId="21" xfId="0" applyNumberFormat="1" applyFont="1" applyFill="1" applyBorder="1" applyAlignment="1">
      <alignment horizontal="center" vertical="top" wrapText="1"/>
    </xf>
    <xf numFmtId="178" fontId="14" fillId="34" borderId="12" xfId="0" applyNumberFormat="1" applyFont="1" applyFill="1" applyBorder="1" applyAlignment="1">
      <alignment horizontal="center" vertical="top" wrapText="1"/>
    </xf>
    <xf numFmtId="177" fontId="14" fillId="34" borderId="14" xfId="0" applyNumberFormat="1" applyFont="1" applyFill="1" applyBorder="1" applyAlignment="1">
      <alignment horizontal="center" vertical="top" wrapText="1"/>
    </xf>
    <xf numFmtId="177" fontId="13" fillId="0" borderId="12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77" fontId="8" fillId="33" borderId="24" xfId="0" applyNumberFormat="1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77" fontId="8" fillId="33" borderId="22" xfId="0" applyNumberFormat="1" applyFont="1" applyFill="1" applyBorder="1" applyAlignment="1">
      <alignment horizontal="center" vertical="top" wrapText="1"/>
    </xf>
    <xf numFmtId="177" fontId="8" fillId="33" borderId="15" xfId="0" applyNumberFormat="1" applyFont="1" applyFill="1" applyBorder="1" applyAlignment="1">
      <alignment horizontal="center" vertical="top" wrapText="1"/>
    </xf>
    <xf numFmtId="177" fontId="8" fillId="33" borderId="10" xfId="0" applyNumberFormat="1" applyFont="1" applyFill="1" applyBorder="1" applyAlignment="1">
      <alignment horizontal="center" vertical="top" wrapText="1"/>
    </xf>
    <xf numFmtId="177" fontId="17" fillId="0" borderId="25" xfId="0" applyNumberFormat="1" applyFont="1" applyBorder="1" applyAlignment="1">
      <alignment horizontal="center" vertical="center" wrapText="1"/>
    </xf>
    <xf numFmtId="177" fontId="13" fillId="33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Fill="1" applyBorder="1" applyAlignment="1">
      <alignment horizontal="center" vertical="top" wrapText="1"/>
    </xf>
    <xf numFmtId="177" fontId="13" fillId="34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34" borderId="19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34" borderId="13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9" fontId="14" fillId="0" borderId="10" xfId="0" applyNumberFormat="1" applyFont="1" applyBorder="1" applyAlignment="1">
      <alignment horizontal="center" vertical="top" wrapText="1"/>
    </xf>
    <xf numFmtId="0" fontId="6" fillId="34" borderId="19" xfId="0" applyFont="1" applyFill="1" applyBorder="1" applyAlignment="1">
      <alignment vertical="top" wrapText="1"/>
    </xf>
    <xf numFmtId="0" fontId="5" fillId="34" borderId="22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5" fillId="34" borderId="28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4" fillId="34" borderId="0" xfId="0" applyFont="1" applyFill="1" applyBorder="1" applyAlignment="1">
      <alignment vertical="top" wrapText="1"/>
    </xf>
    <xf numFmtId="1" fontId="14" fillId="34" borderId="11" xfId="0" applyNumberFormat="1" applyFont="1" applyFill="1" applyBorder="1" applyAlignment="1">
      <alignment vertical="top" wrapText="1"/>
    </xf>
    <xf numFmtId="1" fontId="14" fillId="34" borderId="10" xfId="0" applyNumberFormat="1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/>
    </xf>
    <xf numFmtId="0" fontId="5" fillId="34" borderId="30" xfId="0" applyFont="1" applyFill="1" applyBorder="1" applyAlignment="1">
      <alignment horizontal="center" vertical="top" wrapText="1"/>
    </xf>
    <xf numFmtId="0" fontId="14" fillId="34" borderId="30" xfId="0" applyFont="1" applyFill="1" applyBorder="1" applyAlignment="1">
      <alignment horizontal="center" vertical="top" wrapText="1"/>
    </xf>
    <xf numFmtId="0" fontId="14" fillId="34" borderId="31" xfId="0" applyFont="1" applyFill="1" applyBorder="1" applyAlignment="1">
      <alignment horizontal="center" vertical="top" wrapText="1"/>
    </xf>
    <xf numFmtId="0" fontId="14" fillId="34" borderId="3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justify" vertical="top" wrapText="1"/>
    </xf>
    <xf numFmtId="1" fontId="13" fillId="34" borderId="19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14" fillId="34" borderId="19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vertical="top" wrapText="1"/>
    </xf>
    <xf numFmtId="0" fontId="13" fillId="34" borderId="31" xfId="0" applyFont="1" applyFill="1" applyBorder="1" applyAlignment="1">
      <alignment vertical="top" wrapText="1"/>
    </xf>
    <xf numFmtId="43" fontId="13" fillId="34" borderId="10" xfId="60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14" fillId="34" borderId="22" xfId="0" applyFont="1" applyFill="1" applyBorder="1" applyAlignment="1">
      <alignment vertical="top" wrapText="1"/>
    </xf>
    <xf numFmtId="0" fontId="13" fillId="34" borderId="19" xfId="0" applyNumberFormat="1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justify" vertical="top" wrapText="1"/>
    </xf>
    <xf numFmtId="0" fontId="5" fillId="33" borderId="36" xfId="0" applyFont="1" applyFill="1" applyBorder="1" applyAlignment="1">
      <alignment horizontal="justify" vertical="top" wrapText="1"/>
    </xf>
    <xf numFmtId="0" fontId="6" fillId="33" borderId="37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38" xfId="0" applyFont="1" applyFill="1" applyBorder="1" applyAlignment="1">
      <alignment horizontal="center" vertical="top" wrapText="1"/>
    </xf>
    <xf numFmtId="0" fontId="17" fillId="33" borderId="39" xfId="0" applyFont="1" applyFill="1" applyBorder="1" applyAlignment="1">
      <alignment horizontal="center" vertical="top" wrapText="1"/>
    </xf>
    <xf numFmtId="0" fontId="5" fillId="34" borderId="32" xfId="0" applyFont="1" applyFill="1" applyBorder="1" applyAlignment="1">
      <alignment horizontal="center" vertical="top" wrapText="1"/>
    </xf>
    <xf numFmtId="0" fontId="5" fillId="34" borderId="40" xfId="0" applyFont="1" applyFill="1" applyBorder="1" applyAlignment="1">
      <alignment horizontal="center" vertical="top" wrapText="1"/>
    </xf>
    <xf numFmtId="1" fontId="13" fillId="34" borderId="10" xfId="0" applyNumberFormat="1" applyFont="1" applyFill="1" applyBorder="1" applyAlignment="1">
      <alignment horizontal="center" vertical="top" wrapText="1"/>
    </xf>
    <xf numFmtId="0" fontId="14" fillId="34" borderId="19" xfId="0" applyFont="1" applyFill="1" applyBorder="1" applyAlignment="1">
      <alignment vertical="top" wrapText="1"/>
    </xf>
    <xf numFmtId="178" fontId="13" fillId="34" borderId="10" xfId="0" applyNumberFormat="1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177" fontId="14" fillId="34" borderId="0" xfId="0" applyNumberFormat="1" applyFont="1" applyFill="1" applyBorder="1" applyAlignment="1">
      <alignment horizontal="center" vertical="top" wrapText="1"/>
    </xf>
    <xf numFmtId="177" fontId="13" fillId="0" borderId="16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177" fontId="13" fillId="0" borderId="17" xfId="0" applyNumberFormat="1" applyFont="1" applyFill="1" applyBorder="1" applyAlignment="1">
      <alignment horizontal="center" vertical="top" wrapText="1"/>
    </xf>
    <xf numFmtId="178" fontId="14" fillId="34" borderId="10" xfId="0" applyNumberFormat="1" applyFont="1" applyFill="1" applyBorder="1" applyAlignment="1">
      <alignment horizontal="center" vertical="top" wrapText="1"/>
    </xf>
    <xf numFmtId="177" fontId="14" fillId="34" borderId="12" xfId="0" applyNumberFormat="1" applyFont="1" applyFill="1" applyBorder="1" applyAlignment="1">
      <alignment horizontal="center" vertical="top" wrapText="1"/>
    </xf>
    <xf numFmtId="0" fontId="6" fillId="33" borderId="32" xfId="0" applyFont="1" applyFill="1" applyBorder="1" applyAlignment="1">
      <alignment horizontal="center" vertical="top" wrapText="1"/>
    </xf>
    <xf numFmtId="0" fontId="6" fillId="33" borderId="35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177" fontId="14" fillId="0" borderId="19" xfId="0" applyNumberFormat="1" applyFont="1" applyBorder="1" applyAlignment="1">
      <alignment horizontal="center" vertical="top" wrapText="1"/>
    </xf>
    <xf numFmtId="177" fontId="14" fillId="33" borderId="10" xfId="0" applyNumberFormat="1" applyFont="1" applyFill="1" applyBorder="1" applyAlignment="1">
      <alignment horizontal="center" vertical="top" wrapText="1"/>
    </xf>
    <xf numFmtId="177" fontId="14" fillId="0" borderId="13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34" borderId="13" xfId="0" applyFont="1" applyFill="1" applyBorder="1" applyAlignment="1">
      <alignment horizontal="center" vertical="top" wrapText="1"/>
    </xf>
    <xf numFmtId="178" fontId="13" fillId="34" borderId="11" xfId="0" applyNumberFormat="1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13" fillId="34" borderId="13" xfId="0" applyFont="1" applyFill="1" applyBorder="1" applyAlignment="1">
      <alignment horizontal="center" vertical="top" wrapText="1"/>
    </xf>
    <xf numFmtId="177" fontId="14" fillId="34" borderId="13" xfId="0" applyNumberFormat="1" applyFont="1" applyFill="1" applyBorder="1" applyAlignment="1">
      <alignment horizontal="center" vertical="top" wrapText="1"/>
    </xf>
    <xf numFmtId="177" fontId="14" fillId="0" borderId="35" xfId="0" applyNumberFormat="1" applyFont="1" applyBorder="1" applyAlignment="1">
      <alignment horizontal="center" vertical="top" wrapText="1"/>
    </xf>
    <xf numFmtId="0" fontId="5" fillId="34" borderId="41" xfId="0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center" vertical="top" wrapText="1"/>
    </xf>
    <xf numFmtId="179" fontId="17" fillId="33" borderId="19" xfId="0" applyNumberFormat="1" applyFont="1" applyFill="1" applyBorder="1" applyAlignment="1">
      <alignment horizontal="center" vertical="top" wrapText="1"/>
    </xf>
    <xf numFmtId="179" fontId="17" fillId="0" borderId="10" xfId="0" applyNumberFormat="1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42" xfId="0" applyFont="1" applyFill="1" applyBorder="1" applyAlignment="1">
      <alignment horizontal="center" vertical="top" wrapText="1"/>
    </xf>
    <xf numFmtId="177" fontId="17" fillId="33" borderId="43" xfId="0" applyNumberFormat="1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center" vertical="top" wrapText="1"/>
    </xf>
    <xf numFmtId="177" fontId="17" fillId="33" borderId="35" xfId="0" applyNumberFormat="1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2" fontId="14" fillId="34" borderId="19" xfId="60" applyNumberFormat="1" applyFont="1" applyFill="1" applyBorder="1" applyAlignment="1">
      <alignment horizontal="center" vertical="top" wrapText="1"/>
    </xf>
    <xf numFmtId="2" fontId="13" fillId="34" borderId="10" xfId="6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14" fillId="34" borderId="12" xfId="0" applyNumberFormat="1" applyFont="1" applyFill="1" applyBorder="1" applyAlignment="1">
      <alignment horizontal="center" vertical="top" wrapText="1"/>
    </xf>
    <xf numFmtId="2" fontId="14" fillId="34" borderId="18" xfId="0" applyNumberFormat="1" applyFont="1" applyFill="1" applyBorder="1" applyAlignment="1">
      <alignment horizontal="center" vertical="top" wrapText="1"/>
    </xf>
    <xf numFmtId="2" fontId="13" fillId="34" borderId="13" xfId="0" applyNumberFormat="1" applyFont="1" applyFill="1" applyBorder="1" applyAlignment="1">
      <alignment horizontal="center" vertical="top" wrapText="1"/>
    </xf>
    <xf numFmtId="2" fontId="13" fillId="34" borderId="24" xfId="0" applyNumberFormat="1" applyFont="1" applyFill="1" applyBorder="1" applyAlignment="1">
      <alignment horizontal="center" vertical="top" wrapText="1"/>
    </xf>
    <xf numFmtId="2" fontId="13" fillId="34" borderId="12" xfId="0" applyNumberFormat="1" applyFont="1" applyFill="1" applyBorder="1" applyAlignment="1">
      <alignment horizontal="center" vertical="top" wrapText="1"/>
    </xf>
    <xf numFmtId="2" fontId="13" fillId="34" borderId="31" xfId="0" applyNumberFormat="1" applyFont="1" applyFill="1" applyBorder="1" applyAlignment="1">
      <alignment horizontal="center" vertical="top" wrapText="1"/>
    </xf>
    <xf numFmtId="2" fontId="14" fillId="33" borderId="21" xfId="0" applyNumberFormat="1" applyFont="1" applyFill="1" applyBorder="1" applyAlignment="1">
      <alignment horizontal="center" vertical="top" wrapText="1"/>
    </xf>
    <xf numFmtId="0" fontId="13" fillId="34" borderId="12" xfId="0" applyNumberFormat="1" applyFont="1" applyFill="1" applyBorder="1" applyAlignment="1">
      <alignment horizontal="center" vertical="top" wrapText="1"/>
    </xf>
    <xf numFmtId="2" fontId="14" fillId="34" borderId="13" xfId="0" applyNumberFormat="1" applyFont="1" applyFill="1" applyBorder="1" applyAlignment="1">
      <alignment horizontal="center" vertical="top" wrapText="1"/>
    </xf>
    <xf numFmtId="2" fontId="14" fillId="34" borderId="21" xfId="0" applyNumberFormat="1" applyFont="1" applyFill="1" applyBorder="1" applyAlignment="1">
      <alignment horizontal="center" vertical="top" wrapText="1"/>
    </xf>
    <xf numFmtId="2" fontId="14" fillId="34" borderId="11" xfId="0" applyNumberFormat="1" applyFont="1" applyFill="1" applyBorder="1" applyAlignment="1">
      <alignment horizontal="center" vertical="top" wrapText="1"/>
    </xf>
    <xf numFmtId="2" fontId="14" fillId="34" borderId="22" xfId="0" applyNumberFormat="1" applyFont="1" applyFill="1" applyBorder="1" applyAlignment="1">
      <alignment horizontal="center" vertical="top" wrapText="1"/>
    </xf>
    <xf numFmtId="2" fontId="14" fillId="33" borderId="38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2" fontId="14" fillId="34" borderId="19" xfId="0" applyNumberFormat="1" applyFont="1" applyFill="1" applyBorder="1" applyAlignment="1">
      <alignment horizontal="center" vertical="top" wrapText="1"/>
    </xf>
    <xf numFmtId="179" fontId="14" fillId="34" borderId="19" xfId="0" applyNumberFormat="1" applyFont="1" applyFill="1" applyBorder="1" applyAlignment="1">
      <alignment horizontal="center" vertical="top" wrapText="1"/>
    </xf>
    <xf numFmtId="179" fontId="14" fillId="34" borderId="13" xfId="0" applyNumberFormat="1" applyFont="1" applyFill="1" applyBorder="1" applyAlignment="1">
      <alignment horizontal="center" vertical="top" wrapText="1"/>
    </xf>
    <xf numFmtId="2" fontId="14" fillId="33" borderId="14" xfId="60" applyNumberFormat="1" applyFont="1" applyFill="1" applyBorder="1" applyAlignment="1">
      <alignment horizontal="center" vertical="top" wrapText="1"/>
    </xf>
    <xf numFmtId="2" fontId="14" fillId="0" borderId="10" xfId="60" applyNumberFormat="1" applyFont="1" applyFill="1" applyBorder="1" applyAlignment="1">
      <alignment horizontal="center" vertical="top" wrapText="1"/>
    </xf>
    <xf numFmtId="177" fontId="14" fillId="34" borderId="32" xfId="0" applyNumberFormat="1" applyFont="1" applyFill="1" applyBorder="1" applyAlignment="1">
      <alignment horizontal="center" vertical="top" wrapText="1"/>
    </xf>
    <xf numFmtId="177" fontId="14" fillId="0" borderId="13" xfId="0" applyNumberFormat="1" applyFont="1" applyFill="1" applyBorder="1" applyAlignment="1">
      <alignment horizontal="center" vertical="top" wrapText="1"/>
    </xf>
    <xf numFmtId="2" fontId="14" fillId="34" borderId="18" xfId="0" applyNumberFormat="1" applyFont="1" applyFill="1" applyBorder="1" applyAlignment="1">
      <alignment horizontal="center" vertical="top" wrapText="1"/>
    </xf>
    <xf numFmtId="2" fontId="13" fillId="34" borderId="11" xfId="0" applyNumberFormat="1" applyFont="1" applyFill="1" applyBorder="1" applyAlignment="1">
      <alignment horizontal="center" vertical="top" wrapText="1"/>
    </xf>
    <xf numFmtId="179" fontId="14" fillId="34" borderId="12" xfId="0" applyNumberFormat="1" applyFont="1" applyFill="1" applyBorder="1" applyAlignment="1">
      <alignment horizontal="center" vertical="top" wrapText="1"/>
    </xf>
    <xf numFmtId="177" fontId="14" fillId="0" borderId="20" xfId="0" applyNumberFormat="1" applyFont="1" applyBorder="1" applyAlignment="1">
      <alignment horizontal="center" vertical="top" wrapText="1"/>
    </xf>
    <xf numFmtId="177" fontId="14" fillId="0" borderId="38" xfId="0" applyNumberFormat="1" applyFont="1" applyBorder="1" applyAlignment="1">
      <alignment horizontal="center" vertical="top" wrapText="1"/>
    </xf>
    <xf numFmtId="177" fontId="13" fillId="0" borderId="12" xfId="0" applyNumberFormat="1" applyFont="1" applyBorder="1" applyAlignment="1">
      <alignment horizontal="center" vertical="top" wrapText="1"/>
    </xf>
    <xf numFmtId="177" fontId="13" fillId="0" borderId="28" xfId="0" applyNumberFormat="1" applyFont="1" applyBorder="1" applyAlignment="1">
      <alignment horizontal="center" vertical="top" wrapText="1"/>
    </xf>
    <xf numFmtId="177" fontId="13" fillId="0" borderId="16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178" fontId="14" fillId="0" borderId="12" xfId="0" applyNumberFormat="1" applyFont="1" applyFill="1" applyBorder="1" applyAlignment="1">
      <alignment horizontal="center" vertical="center" wrapText="1"/>
    </xf>
    <xf numFmtId="177" fontId="14" fillId="0" borderId="23" xfId="0" applyNumberFormat="1" applyFont="1" applyBorder="1" applyAlignment="1">
      <alignment horizontal="center" vertical="center" wrapText="1"/>
    </xf>
    <xf numFmtId="177" fontId="13" fillId="0" borderId="2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77" fontId="17" fillId="0" borderId="10" xfId="0" applyNumberFormat="1" applyFont="1" applyBorder="1" applyAlignment="1">
      <alignment horizontal="center" vertical="top" wrapText="1"/>
    </xf>
    <xf numFmtId="179" fontId="8" fillId="33" borderId="11" xfId="0" applyNumberFormat="1" applyFont="1" applyFill="1" applyBorder="1" applyAlignment="1">
      <alignment horizontal="center" vertical="top" wrapText="1"/>
    </xf>
    <xf numFmtId="177" fontId="17" fillId="0" borderId="12" xfId="0" applyNumberFormat="1" applyFont="1" applyBorder="1" applyAlignment="1">
      <alignment horizontal="center" vertical="top" wrapText="1"/>
    </xf>
    <xf numFmtId="177" fontId="17" fillId="0" borderId="14" xfId="0" applyNumberFormat="1" applyFont="1" applyBorder="1" applyAlignment="1">
      <alignment horizontal="center" vertical="top" wrapText="1"/>
    </xf>
    <xf numFmtId="179" fontId="17" fillId="0" borderId="12" xfId="0" applyNumberFormat="1" applyFont="1" applyBorder="1" applyAlignment="1">
      <alignment horizontal="center" vertical="top" wrapText="1"/>
    </xf>
    <xf numFmtId="179" fontId="17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17" fillId="33" borderId="11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178" fontId="13" fillId="0" borderId="13" xfId="0" applyNumberFormat="1" applyFont="1" applyFill="1" applyBorder="1" applyAlignment="1">
      <alignment vertical="top" wrapText="1"/>
    </xf>
    <xf numFmtId="177" fontId="13" fillId="0" borderId="21" xfId="0" applyNumberFormat="1" applyFont="1" applyFill="1" applyBorder="1" applyAlignment="1">
      <alignment vertical="top" wrapText="1"/>
    </xf>
    <xf numFmtId="177" fontId="14" fillId="33" borderId="12" xfId="60" applyNumberFormat="1" applyFont="1" applyFill="1" applyBorder="1" applyAlignment="1">
      <alignment horizontal="center" vertical="top" wrapText="1"/>
    </xf>
    <xf numFmtId="178" fontId="13" fillId="0" borderId="24" xfId="0" applyNumberFormat="1" applyFont="1" applyFill="1" applyBorder="1" applyAlignment="1">
      <alignment vertical="top" wrapText="1"/>
    </xf>
    <xf numFmtId="178" fontId="13" fillId="0" borderId="21" xfId="0" applyNumberFormat="1" applyFont="1" applyFill="1" applyBorder="1" applyAlignment="1">
      <alignment vertical="top" wrapText="1"/>
    </xf>
    <xf numFmtId="178" fontId="13" fillId="0" borderId="14" xfId="0" applyNumberFormat="1" applyFont="1" applyFill="1" applyBorder="1" applyAlignment="1">
      <alignment horizontal="center" vertical="top" wrapText="1"/>
    </xf>
    <xf numFmtId="178" fontId="13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178" fontId="14" fillId="0" borderId="13" xfId="0" applyNumberFormat="1" applyFont="1" applyFill="1" applyBorder="1" applyAlignment="1">
      <alignment vertical="center" wrapText="1"/>
    </xf>
    <xf numFmtId="178" fontId="14" fillId="0" borderId="12" xfId="0" applyNumberFormat="1" applyFont="1" applyFill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center" wrapText="1"/>
    </xf>
    <xf numFmtId="177" fontId="6" fillId="0" borderId="12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14" fillId="0" borderId="11" xfId="0" applyNumberFormat="1" applyFont="1" applyBorder="1" applyAlignment="1">
      <alignment horizontal="center" vertical="top" wrapText="1"/>
    </xf>
    <xf numFmtId="178" fontId="14" fillId="0" borderId="12" xfId="0" applyNumberFormat="1" applyFont="1" applyBorder="1" applyAlignment="1">
      <alignment horizontal="center" vertical="top" wrapText="1"/>
    </xf>
    <xf numFmtId="2" fontId="13" fillId="34" borderId="14" xfId="0" applyNumberFormat="1" applyFont="1" applyFill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178" fontId="14" fillId="33" borderId="14" xfId="60" applyNumberFormat="1" applyFont="1" applyFill="1" applyBorder="1" applyAlignment="1">
      <alignment horizontal="center" vertical="top" wrapText="1"/>
    </xf>
    <xf numFmtId="178" fontId="17" fillId="0" borderId="14" xfId="0" applyNumberFormat="1" applyFont="1" applyBorder="1" applyAlignment="1">
      <alignment horizontal="center" vertical="center" wrapText="1"/>
    </xf>
    <xf numFmtId="178" fontId="14" fillId="0" borderId="14" xfId="0" applyNumberFormat="1" applyFont="1" applyBorder="1" applyAlignment="1">
      <alignment horizontal="center" vertical="center" wrapText="1"/>
    </xf>
    <xf numFmtId="178" fontId="14" fillId="0" borderId="16" xfId="0" applyNumberFormat="1" applyFont="1" applyFill="1" applyBorder="1" applyAlignment="1">
      <alignment horizontal="center" vertical="top" wrapText="1"/>
    </xf>
    <xf numFmtId="177" fontId="14" fillId="34" borderId="13" xfId="0" applyNumberFormat="1" applyFont="1" applyFill="1" applyBorder="1" applyAlignment="1">
      <alignment horizontal="center" vertical="top" wrapText="1"/>
    </xf>
    <xf numFmtId="177" fontId="14" fillId="34" borderId="21" xfId="0" applyNumberFormat="1" applyFont="1" applyFill="1" applyBorder="1" applyAlignment="1">
      <alignment horizontal="center" vertical="top" wrapText="1"/>
    </xf>
    <xf numFmtId="177" fontId="14" fillId="33" borderId="0" xfId="60" applyNumberFormat="1" applyFont="1" applyFill="1" applyBorder="1" applyAlignment="1">
      <alignment horizontal="center" vertical="top" wrapText="1"/>
    </xf>
    <xf numFmtId="177" fontId="13" fillId="0" borderId="2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177" fontId="14" fillId="33" borderId="14" xfId="60" applyNumberFormat="1" applyFont="1" applyFill="1" applyBorder="1" applyAlignment="1">
      <alignment horizontal="center" vertical="top" wrapText="1"/>
    </xf>
    <xf numFmtId="177" fontId="13" fillId="0" borderId="14" xfId="0" applyNumberFormat="1" applyFont="1" applyBorder="1" applyAlignment="1">
      <alignment horizontal="center" vertical="top" wrapText="1"/>
    </xf>
    <xf numFmtId="177" fontId="14" fillId="0" borderId="14" xfId="0" applyNumberFormat="1" applyFont="1" applyBorder="1" applyAlignment="1">
      <alignment horizontal="center" vertical="top" wrapText="1"/>
    </xf>
    <xf numFmtId="178" fontId="56" fillId="33" borderId="12" xfId="0" applyNumberFormat="1" applyFont="1" applyFill="1" applyBorder="1" applyAlignment="1">
      <alignment horizontal="center" vertical="top" wrapText="1"/>
    </xf>
    <xf numFmtId="2" fontId="14" fillId="0" borderId="12" xfId="0" applyNumberFormat="1" applyFont="1" applyFill="1" applyBorder="1" applyAlignment="1">
      <alignment horizontal="center" vertical="top" wrapText="1"/>
    </xf>
    <xf numFmtId="177" fontId="14" fillId="0" borderId="35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2" fontId="14" fillId="34" borderId="13" xfId="0" applyNumberFormat="1" applyFont="1" applyFill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46" xfId="0" applyFont="1" applyFill="1" applyBorder="1" applyAlignment="1">
      <alignment horizontal="center" vertical="top" wrapText="1"/>
    </xf>
    <xf numFmtId="0" fontId="5" fillId="34" borderId="47" xfId="0" applyFont="1" applyFill="1" applyBorder="1" applyAlignment="1">
      <alignment horizontal="center" vertical="top" wrapText="1"/>
    </xf>
    <xf numFmtId="0" fontId="5" fillId="34" borderId="48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3" fillId="34" borderId="18" xfId="0" applyFont="1" applyFill="1" applyBorder="1" applyAlignment="1">
      <alignment horizontal="center" vertical="top" wrapText="1"/>
    </xf>
    <xf numFmtId="0" fontId="13" fillId="34" borderId="38" xfId="0" applyFont="1" applyFill="1" applyBorder="1" applyAlignment="1">
      <alignment horizontal="center" vertical="top" wrapText="1"/>
    </xf>
    <xf numFmtId="2" fontId="14" fillId="34" borderId="46" xfId="0" applyNumberFormat="1" applyFont="1" applyFill="1" applyBorder="1" applyAlignment="1">
      <alignment horizontal="center" vertical="top" wrapText="1"/>
    </xf>
    <xf numFmtId="2" fontId="14" fillId="34" borderId="48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24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top" wrapText="1"/>
    </xf>
    <xf numFmtId="0" fontId="13" fillId="34" borderId="13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177" fontId="14" fillId="34" borderId="13" xfId="0" applyNumberFormat="1" applyFont="1" applyFill="1" applyBorder="1" applyAlignment="1">
      <alignment horizontal="center" vertical="top" wrapText="1"/>
    </xf>
    <xf numFmtId="177" fontId="14" fillId="34" borderId="38" xfId="0" applyNumberFormat="1" applyFont="1" applyFill="1" applyBorder="1" applyAlignment="1">
      <alignment horizontal="center" vertical="top" wrapText="1"/>
    </xf>
    <xf numFmtId="177" fontId="14" fillId="34" borderId="20" xfId="0" applyNumberFormat="1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38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" fontId="18" fillId="0" borderId="19" xfId="0" applyNumberFormat="1" applyFont="1" applyBorder="1" applyAlignment="1">
      <alignment horizontal="center" vertical="center" wrapText="1"/>
    </xf>
    <xf numFmtId="16" fontId="18" fillId="0" borderId="14" xfId="0" applyNumberFormat="1" applyFont="1" applyBorder="1" applyAlignment="1">
      <alignment horizontal="center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38" xfId="0" applyFont="1" applyFill="1" applyBorder="1" applyAlignment="1">
      <alignment horizontal="left" vertical="top" wrapText="1"/>
    </xf>
    <xf numFmtId="0" fontId="5" fillId="34" borderId="22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left" vertical="center" wrapText="1"/>
    </xf>
    <xf numFmtId="14" fontId="8" fillId="33" borderId="15" xfId="0" applyNumberFormat="1" applyFont="1" applyFill="1" applyBorder="1" applyAlignment="1">
      <alignment horizontal="left" vertical="center" wrapText="1"/>
    </xf>
    <xf numFmtId="14" fontId="8" fillId="33" borderId="38" xfId="0" applyNumberFormat="1" applyFont="1" applyFill="1" applyBorder="1" applyAlignment="1">
      <alignment horizontal="left" vertical="center" wrapText="1"/>
    </xf>
    <xf numFmtId="14" fontId="8" fillId="33" borderId="22" xfId="0" applyNumberFormat="1" applyFont="1" applyFill="1" applyBorder="1" applyAlignment="1">
      <alignment horizontal="left" vertical="center" wrapText="1"/>
    </xf>
    <xf numFmtId="14" fontId="8" fillId="33" borderId="20" xfId="0" applyNumberFormat="1" applyFont="1" applyFill="1" applyBorder="1" applyAlignment="1">
      <alignment horizontal="left" vertical="center" wrapText="1"/>
    </xf>
    <xf numFmtId="14" fontId="8" fillId="33" borderId="11" xfId="0" applyNumberFormat="1" applyFont="1" applyFill="1" applyBorder="1" applyAlignment="1">
      <alignment horizontal="left" vertical="center" wrapText="1"/>
    </xf>
    <xf numFmtId="0" fontId="14" fillId="34" borderId="24" xfId="0" applyFont="1" applyFill="1" applyBorder="1" applyAlignment="1">
      <alignment horizontal="center" vertical="top" wrapText="1"/>
    </xf>
    <xf numFmtId="16" fontId="8" fillId="0" borderId="18" xfId="0" applyNumberFormat="1" applyFont="1" applyBorder="1" applyAlignment="1">
      <alignment horizontal="center" vertical="top" wrapText="1"/>
    </xf>
    <xf numFmtId="16" fontId="8" fillId="0" borderId="15" xfId="0" applyNumberFormat="1" applyFont="1" applyBorder="1" applyAlignment="1">
      <alignment horizontal="center" vertical="top" wrapText="1"/>
    </xf>
    <xf numFmtId="16" fontId="8" fillId="0" borderId="38" xfId="0" applyNumberFormat="1" applyFont="1" applyBorder="1" applyAlignment="1">
      <alignment horizontal="center" vertical="top" wrapText="1"/>
    </xf>
    <xf numFmtId="16" fontId="8" fillId="0" borderId="22" xfId="0" applyNumberFormat="1" applyFont="1" applyBorder="1" applyAlignment="1">
      <alignment horizontal="center" vertical="top" wrapText="1"/>
    </xf>
    <xf numFmtId="16" fontId="8" fillId="0" borderId="20" xfId="0" applyNumberFormat="1" applyFont="1" applyBorder="1" applyAlignment="1">
      <alignment horizontal="center" vertical="top" wrapText="1"/>
    </xf>
    <xf numFmtId="16" fontId="8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34" borderId="24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17" fillId="0" borderId="38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/>
    </xf>
    <xf numFmtId="0" fontId="17" fillId="33" borderId="13" xfId="0" applyFont="1" applyFill="1" applyBorder="1" applyAlignment="1">
      <alignment horizontal="center" vertical="top" wrapText="1"/>
    </xf>
    <xf numFmtId="0" fontId="17" fillId="33" borderId="24" xfId="0" applyFont="1" applyFill="1" applyBorder="1" applyAlignment="1">
      <alignment horizontal="center" vertical="top" wrapText="1"/>
    </xf>
    <xf numFmtId="177" fontId="14" fillId="34" borderId="18" xfId="0" applyNumberFormat="1" applyFont="1" applyFill="1" applyBorder="1" applyAlignment="1">
      <alignment horizontal="center" vertical="top" wrapText="1"/>
    </xf>
    <xf numFmtId="0" fontId="17" fillId="33" borderId="21" xfId="0" applyFont="1" applyFill="1" applyBorder="1" applyAlignment="1">
      <alignment horizontal="center" vertical="top" wrapText="1"/>
    </xf>
    <xf numFmtId="177" fontId="14" fillId="34" borderId="24" xfId="0" applyNumberFormat="1" applyFont="1" applyFill="1" applyBorder="1" applyAlignment="1">
      <alignment horizontal="center" vertical="top" wrapText="1"/>
    </xf>
    <xf numFmtId="177" fontId="14" fillId="34" borderId="21" xfId="0" applyNumberFormat="1" applyFont="1" applyFill="1" applyBorder="1" applyAlignment="1">
      <alignment horizontal="center" vertical="top" wrapText="1"/>
    </xf>
    <xf numFmtId="16" fontId="8" fillId="33" borderId="18" xfId="0" applyNumberFormat="1" applyFont="1" applyFill="1" applyBorder="1" applyAlignment="1">
      <alignment horizontal="center" vertical="center" wrapText="1"/>
    </xf>
    <xf numFmtId="16" fontId="8" fillId="33" borderId="15" xfId="0" applyNumberFormat="1" applyFont="1" applyFill="1" applyBorder="1" applyAlignment="1">
      <alignment horizontal="center" vertical="center" wrapText="1"/>
    </xf>
    <xf numFmtId="16" fontId="8" fillId="33" borderId="38" xfId="0" applyNumberFormat="1" applyFont="1" applyFill="1" applyBorder="1" applyAlignment="1">
      <alignment horizontal="center" vertical="center" wrapText="1"/>
    </xf>
    <xf numFmtId="16" fontId="8" fillId="33" borderId="22" xfId="0" applyNumberFormat="1" applyFont="1" applyFill="1" applyBorder="1" applyAlignment="1">
      <alignment horizontal="center" vertical="center" wrapText="1"/>
    </xf>
    <xf numFmtId="16" fontId="8" fillId="33" borderId="20" xfId="0" applyNumberFormat="1" applyFont="1" applyFill="1" applyBorder="1" applyAlignment="1">
      <alignment horizontal="center" vertical="center" wrapText="1"/>
    </xf>
    <xf numFmtId="16" fontId="8" fillId="33" borderId="11" xfId="0" applyNumberFormat="1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top" wrapText="1"/>
    </xf>
    <xf numFmtId="2" fontId="13" fillId="34" borderId="21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top" wrapText="1"/>
    </xf>
    <xf numFmtId="0" fontId="5" fillId="34" borderId="5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9" xfId="0" applyFont="1" applyFill="1" applyBorder="1" applyAlignment="1">
      <alignment horizontal="justify" vertical="top" wrapText="1"/>
    </xf>
    <xf numFmtId="0" fontId="6" fillId="33" borderId="16" xfId="0" applyFont="1" applyFill="1" applyBorder="1" applyAlignment="1">
      <alignment horizontal="justify" vertical="top" wrapText="1"/>
    </xf>
    <xf numFmtId="0" fontId="17" fillId="33" borderId="15" xfId="0" applyFont="1" applyFill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vertical="top" wrapText="1"/>
    </xf>
    <xf numFmtId="0" fontId="5" fillId="34" borderId="38" xfId="0" applyFont="1" applyFill="1" applyBorder="1" applyAlignment="1">
      <alignment vertical="top" wrapText="1"/>
    </xf>
    <xf numFmtId="0" fontId="5" fillId="34" borderId="22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2" fontId="14" fillId="34" borderId="21" xfId="0" applyNumberFormat="1" applyFont="1" applyFill="1" applyBorder="1" applyAlignment="1">
      <alignment horizontal="center" vertical="top" wrapText="1"/>
    </xf>
    <xf numFmtId="0" fontId="13" fillId="34" borderId="24" xfId="0" applyFont="1" applyFill="1" applyBorder="1" applyAlignment="1">
      <alignment horizontal="center" vertical="top" wrapText="1"/>
    </xf>
    <xf numFmtId="2" fontId="14" fillId="34" borderId="18" xfId="0" applyNumberFormat="1" applyFont="1" applyFill="1" applyBorder="1" applyAlignment="1">
      <alignment horizontal="center" vertical="top" wrapText="1"/>
    </xf>
    <xf numFmtId="2" fontId="14" fillId="34" borderId="20" xfId="0" applyNumberFormat="1" applyFont="1" applyFill="1" applyBorder="1" applyAlignment="1">
      <alignment horizontal="center" vertical="top" wrapText="1"/>
    </xf>
    <xf numFmtId="0" fontId="14" fillId="34" borderId="46" xfId="0" applyFont="1" applyFill="1" applyBorder="1" applyAlignment="1">
      <alignment horizontal="center" vertical="top" wrapText="1"/>
    </xf>
    <xf numFmtId="0" fontId="14" fillId="34" borderId="48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14" fillId="34" borderId="47" xfId="0" applyFont="1" applyFill="1" applyBorder="1" applyAlignment="1">
      <alignment horizontal="center" vertical="top" wrapText="1"/>
    </xf>
    <xf numFmtId="0" fontId="13" fillId="34" borderId="46" xfId="0" applyFont="1" applyFill="1" applyBorder="1" applyAlignment="1">
      <alignment horizontal="center" vertical="top" wrapText="1"/>
    </xf>
    <xf numFmtId="0" fontId="13" fillId="34" borderId="47" xfId="0" applyFont="1" applyFill="1" applyBorder="1" applyAlignment="1">
      <alignment horizontal="center" vertical="top" wrapText="1"/>
    </xf>
    <xf numFmtId="0" fontId="13" fillId="34" borderId="48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2" fontId="14" fillId="34" borderId="38" xfId="0" applyNumberFormat="1" applyFont="1" applyFill="1" applyBorder="1" applyAlignment="1">
      <alignment horizontal="center" vertical="top" wrapText="1"/>
    </xf>
    <xf numFmtId="178" fontId="13" fillId="34" borderId="15" xfId="0" applyNumberFormat="1" applyFont="1" applyFill="1" applyBorder="1" applyAlignment="1">
      <alignment horizontal="center" vertical="top" wrapText="1"/>
    </xf>
    <xf numFmtId="178" fontId="13" fillId="34" borderId="22" xfId="0" applyNumberFormat="1" applyFont="1" applyFill="1" applyBorder="1" applyAlignment="1">
      <alignment horizontal="center" vertical="top" wrapText="1"/>
    </xf>
    <xf numFmtId="178" fontId="13" fillId="34" borderId="11" xfId="0" applyNumberFormat="1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14" fillId="34" borderId="27" xfId="0" applyFont="1" applyFill="1" applyBorder="1" applyAlignment="1">
      <alignment horizontal="center" vertical="top" wrapText="1"/>
    </xf>
    <xf numFmtId="0" fontId="14" fillId="34" borderId="28" xfId="0" applyFont="1" applyFill="1" applyBorder="1" applyAlignment="1">
      <alignment horizontal="center" vertical="top" wrapText="1"/>
    </xf>
    <xf numFmtId="2" fontId="14" fillId="34" borderId="13" xfId="60" applyNumberFormat="1" applyFont="1" applyFill="1" applyBorder="1" applyAlignment="1">
      <alignment horizontal="center" vertical="top" wrapText="1"/>
    </xf>
    <xf numFmtId="2" fontId="14" fillId="34" borderId="24" xfId="60" applyNumberFormat="1" applyFont="1" applyFill="1" applyBorder="1" applyAlignment="1">
      <alignment horizontal="center" vertical="top" wrapText="1"/>
    </xf>
    <xf numFmtId="2" fontId="14" fillId="34" borderId="21" xfId="60" applyNumberFormat="1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17" fillId="33" borderId="51" xfId="0" applyFont="1" applyFill="1" applyBorder="1" applyAlignment="1">
      <alignment horizontal="center" vertical="top" wrapText="1"/>
    </xf>
    <xf numFmtId="0" fontId="5" fillId="33" borderId="52" xfId="0" applyFont="1" applyFill="1" applyBorder="1" applyAlignment="1">
      <alignment horizontal="center" vertical="top" wrapText="1"/>
    </xf>
    <xf numFmtId="0" fontId="17" fillId="33" borderId="18" xfId="0" applyFont="1" applyFill="1" applyBorder="1" applyAlignment="1">
      <alignment horizontal="center" vertical="top" wrapText="1"/>
    </xf>
    <xf numFmtId="0" fontId="17" fillId="33" borderId="38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5" fillId="0" borderId="2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7" fillId="0" borderId="5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/>
    </xf>
    <xf numFmtId="16" fontId="8" fillId="0" borderId="18" xfId="0" applyNumberFormat="1" applyFont="1" applyBorder="1" applyAlignment="1">
      <alignment horizontal="center" vertical="center" wrapText="1"/>
    </xf>
    <xf numFmtId="16" fontId="8" fillId="0" borderId="15" xfId="0" applyNumberFormat="1" applyFont="1" applyBorder="1" applyAlignment="1">
      <alignment horizontal="center" vertical="center" wrapText="1"/>
    </xf>
    <xf numFmtId="16" fontId="8" fillId="0" borderId="38" xfId="0" applyNumberFormat="1" applyFont="1" applyBorder="1" applyAlignment="1">
      <alignment horizontal="center" vertical="center" wrapText="1"/>
    </xf>
    <xf numFmtId="16" fontId="8" fillId="0" borderId="22" xfId="0" applyNumberFormat="1" applyFont="1" applyBorder="1" applyAlignment="1">
      <alignment horizontal="center" vertical="center" wrapText="1"/>
    </xf>
    <xf numFmtId="16" fontId="8" fillId="0" borderId="20" xfId="0" applyNumberFormat="1" applyFont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38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="75" zoomScaleNormal="75" zoomScalePageLayoutView="0" workbookViewId="0" topLeftCell="H1">
      <selection activeCell="M2" sqref="M2"/>
    </sheetView>
  </sheetViews>
  <sheetFormatPr defaultColWidth="9.00390625" defaultRowHeight="12.75"/>
  <cols>
    <col min="1" max="1" width="11.75390625" style="0" customWidth="1"/>
    <col min="2" max="2" width="43.75390625" style="0" customWidth="1"/>
    <col min="3" max="3" width="17.625" style="0" customWidth="1"/>
    <col min="4" max="4" width="19.75390625" style="0" customWidth="1"/>
    <col min="5" max="5" width="28.00390625" style="0" customWidth="1"/>
    <col min="6" max="7" width="26.625" style="0" customWidth="1"/>
    <col min="8" max="8" width="24.25390625" style="0" customWidth="1"/>
    <col min="9" max="9" width="24.375" style="0" customWidth="1"/>
    <col min="10" max="10" width="25.375" style="0" customWidth="1"/>
    <col min="11" max="11" width="19.75390625" style="0" customWidth="1"/>
    <col min="12" max="12" width="32.375" style="0" customWidth="1"/>
    <col min="13" max="13" width="82.125" style="0" customWidth="1"/>
  </cols>
  <sheetData>
    <row r="1" spans="8:13" ht="25.5" customHeight="1">
      <c r="H1" s="594" t="s">
        <v>154</v>
      </c>
      <c r="I1" s="594"/>
      <c r="J1" s="594"/>
      <c r="K1" s="594"/>
      <c r="L1" s="594"/>
      <c r="M1" s="594"/>
    </row>
    <row r="2" spans="2:13" ht="61.5" customHeight="1">
      <c r="B2" s="532" t="s">
        <v>92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1"/>
    </row>
    <row r="3" ht="13.5" thickBot="1">
      <c r="J3" t="s">
        <v>18</v>
      </c>
    </row>
    <row r="4" spans="1:13" ht="28.5" customHeight="1" thickBot="1">
      <c r="A4" s="399"/>
      <c r="B4" s="400" t="s">
        <v>9</v>
      </c>
      <c r="C4" s="401"/>
      <c r="D4" s="533" t="s">
        <v>10</v>
      </c>
      <c r="E4" s="536" t="s">
        <v>0</v>
      </c>
      <c r="F4" s="380" t="s">
        <v>15</v>
      </c>
      <c r="G4" s="341"/>
      <c r="H4" s="341"/>
      <c r="I4" s="341"/>
      <c r="J4" s="342"/>
      <c r="K4" s="548" t="s">
        <v>16</v>
      </c>
      <c r="L4" s="539" t="s">
        <v>1</v>
      </c>
      <c r="M4" s="545" t="s">
        <v>2</v>
      </c>
    </row>
    <row r="5" spans="1:13" ht="28.5" customHeight="1" thickBot="1">
      <c r="A5" s="399"/>
      <c r="B5" s="402"/>
      <c r="C5" s="403"/>
      <c r="D5" s="534"/>
      <c r="E5" s="537"/>
      <c r="F5" s="345" t="s">
        <v>13</v>
      </c>
      <c r="G5" s="343" t="s">
        <v>136</v>
      </c>
      <c r="H5" s="343"/>
      <c r="I5" s="343"/>
      <c r="J5" s="344"/>
      <c r="K5" s="549"/>
      <c r="L5" s="540"/>
      <c r="M5" s="546"/>
    </row>
    <row r="6" spans="1:13" ht="28.5" customHeight="1" thickBot="1">
      <c r="A6" s="399"/>
      <c r="B6" s="402"/>
      <c r="C6" s="403"/>
      <c r="D6" s="534"/>
      <c r="E6" s="537"/>
      <c r="F6" s="346"/>
      <c r="G6" s="340" t="s">
        <v>139</v>
      </c>
      <c r="H6" s="341"/>
      <c r="I6" s="342"/>
      <c r="J6" s="345" t="s">
        <v>135</v>
      </c>
      <c r="K6" s="549"/>
      <c r="L6" s="540"/>
      <c r="M6" s="546"/>
    </row>
    <row r="7" spans="1:13" ht="28.5" customHeight="1" thickBot="1">
      <c r="A7" s="399"/>
      <c r="B7" s="402"/>
      <c r="C7" s="403"/>
      <c r="D7" s="534"/>
      <c r="E7" s="537"/>
      <c r="F7" s="346"/>
      <c r="G7" s="551" t="s">
        <v>137</v>
      </c>
      <c r="H7" s="380" t="s">
        <v>138</v>
      </c>
      <c r="I7" s="342"/>
      <c r="J7" s="346"/>
      <c r="K7" s="549"/>
      <c r="L7" s="540"/>
      <c r="M7" s="546"/>
    </row>
    <row r="8" spans="1:13" ht="73.5" customHeight="1" thickBot="1">
      <c r="A8" s="399"/>
      <c r="B8" s="404"/>
      <c r="C8" s="405"/>
      <c r="D8" s="535"/>
      <c r="E8" s="538"/>
      <c r="F8" s="347"/>
      <c r="G8" s="552"/>
      <c r="H8" s="251" t="s">
        <v>140</v>
      </c>
      <c r="I8" s="252" t="s">
        <v>141</v>
      </c>
      <c r="J8" s="347"/>
      <c r="K8" s="550"/>
      <c r="L8" s="541"/>
      <c r="M8" s="547"/>
    </row>
    <row r="9" spans="1:13" ht="19.5" thickBot="1">
      <c r="A9" s="187">
        <v>1</v>
      </c>
      <c r="B9" s="406">
        <v>2</v>
      </c>
      <c r="C9" s="407"/>
      <c r="D9" s="181">
        <v>3</v>
      </c>
      <c r="E9" s="181">
        <v>4</v>
      </c>
      <c r="F9" s="181">
        <v>5</v>
      </c>
      <c r="G9" s="181">
        <v>6</v>
      </c>
      <c r="H9" s="181">
        <v>7</v>
      </c>
      <c r="I9" s="186">
        <v>8</v>
      </c>
      <c r="J9" s="185">
        <v>9</v>
      </c>
      <c r="K9" s="181">
        <v>10</v>
      </c>
      <c r="L9" s="181">
        <v>11</v>
      </c>
      <c r="M9" s="181">
        <v>12</v>
      </c>
    </row>
    <row r="10" spans="1:13" ht="13.5" thickBot="1">
      <c r="A10" s="553"/>
      <c r="B10" s="465" t="s">
        <v>33</v>
      </c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7"/>
    </row>
    <row r="11" spans="1:13" ht="13.5" thickBot="1">
      <c r="A11" s="553"/>
      <c r="B11" s="542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4"/>
    </row>
    <row r="12" spans="1:13" ht="19.5" thickBot="1">
      <c r="A12" s="161"/>
      <c r="B12" s="358" t="s">
        <v>95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60"/>
    </row>
    <row r="13" spans="1:13" ht="86.25" customHeight="1">
      <c r="A13" s="162"/>
      <c r="B13" s="558" t="s">
        <v>84</v>
      </c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60"/>
    </row>
    <row r="14" spans="1:13" ht="19.5" thickBot="1">
      <c r="A14" s="163"/>
      <c r="B14" s="561" t="s">
        <v>72</v>
      </c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3"/>
    </row>
    <row r="15" spans="1:13" ht="19.5" thickBot="1">
      <c r="A15" s="161"/>
      <c r="B15" s="358" t="s">
        <v>3</v>
      </c>
      <c r="C15" s="359"/>
      <c r="D15" s="564"/>
      <c r="E15" s="564"/>
      <c r="F15" s="564"/>
      <c r="G15" s="564"/>
      <c r="H15" s="564"/>
      <c r="I15" s="564"/>
      <c r="J15" s="564"/>
      <c r="K15" s="564"/>
      <c r="L15" s="564"/>
      <c r="M15" s="565"/>
    </row>
    <row r="16" spans="1:13" ht="21.75" customHeight="1" thickBot="1">
      <c r="A16" s="468" t="s">
        <v>96</v>
      </c>
      <c r="B16" s="408" t="s">
        <v>97</v>
      </c>
      <c r="C16" s="522"/>
      <c r="D16" s="469" t="s">
        <v>37</v>
      </c>
      <c r="E16" s="501">
        <f>F16+G16+J16+K16</f>
        <v>0</v>
      </c>
      <c r="F16" s="525"/>
      <c r="G16" s="527">
        <f>H16+I16</f>
        <v>0</v>
      </c>
      <c r="H16" s="518"/>
      <c r="I16" s="361">
        <v>0</v>
      </c>
      <c r="J16" s="361">
        <v>0</v>
      </c>
      <c r="K16" s="355"/>
      <c r="L16" s="348" t="s">
        <v>4</v>
      </c>
      <c r="M16" s="353" t="s">
        <v>86</v>
      </c>
    </row>
    <row r="17" spans="1:13" ht="14.25" customHeight="1" thickBot="1">
      <c r="A17" s="468"/>
      <c r="B17" s="410"/>
      <c r="C17" s="523"/>
      <c r="D17" s="470"/>
      <c r="E17" s="517"/>
      <c r="F17" s="526"/>
      <c r="G17" s="528"/>
      <c r="H17" s="519"/>
      <c r="I17" s="362"/>
      <c r="J17" s="362"/>
      <c r="K17" s="356"/>
      <c r="L17" s="349"/>
      <c r="M17" s="446"/>
    </row>
    <row r="18" spans="1:13" ht="21" customHeight="1" hidden="1" thickBot="1">
      <c r="A18" s="468"/>
      <c r="B18" s="410"/>
      <c r="C18" s="523"/>
      <c r="D18" s="470"/>
      <c r="E18" s="517"/>
      <c r="F18" s="526"/>
      <c r="G18" s="528"/>
      <c r="H18" s="519"/>
      <c r="I18" s="362"/>
      <c r="J18" s="362"/>
      <c r="K18" s="356"/>
      <c r="L18" s="349"/>
      <c r="M18" s="446"/>
    </row>
    <row r="19" spans="1:13" ht="24.75" customHeight="1" hidden="1" thickBot="1">
      <c r="A19" s="468"/>
      <c r="B19" s="410"/>
      <c r="C19" s="523"/>
      <c r="D19" s="470"/>
      <c r="E19" s="517"/>
      <c r="F19" s="526"/>
      <c r="G19" s="528"/>
      <c r="H19" s="519"/>
      <c r="I19" s="362"/>
      <c r="J19" s="362"/>
      <c r="K19" s="356"/>
      <c r="L19" s="349"/>
      <c r="M19" s="446"/>
    </row>
    <row r="20" spans="1:13" ht="21" customHeight="1" hidden="1" thickBot="1">
      <c r="A20" s="468"/>
      <c r="B20" s="410"/>
      <c r="C20" s="523"/>
      <c r="D20" s="470"/>
      <c r="E20" s="517"/>
      <c r="F20" s="526"/>
      <c r="G20" s="528"/>
      <c r="H20" s="519"/>
      <c r="I20" s="362"/>
      <c r="J20" s="362"/>
      <c r="K20" s="356"/>
      <c r="L20" s="349"/>
      <c r="M20" s="446"/>
    </row>
    <row r="21" spans="1:13" ht="21" customHeight="1" hidden="1" thickBot="1">
      <c r="A21" s="468"/>
      <c r="B21" s="410"/>
      <c r="C21" s="523"/>
      <c r="D21" s="470"/>
      <c r="E21" s="517"/>
      <c r="F21" s="526"/>
      <c r="G21" s="528"/>
      <c r="H21" s="519"/>
      <c r="I21" s="362"/>
      <c r="J21" s="362"/>
      <c r="K21" s="356"/>
      <c r="L21" s="349"/>
      <c r="M21" s="446"/>
    </row>
    <row r="22" spans="1:13" ht="18.75" customHeight="1" thickBot="1">
      <c r="A22" s="468"/>
      <c r="B22" s="410"/>
      <c r="C22" s="523"/>
      <c r="D22" s="470"/>
      <c r="E22" s="517"/>
      <c r="F22" s="526"/>
      <c r="G22" s="529"/>
      <c r="H22" s="520"/>
      <c r="I22" s="521"/>
      <c r="J22" s="521"/>
      <c r="K22" s="357"/>
      <c r="L22" s="350"/>
      <c r="M22" s="446"/>
    </row>
    <row r="23" spans="1:13" ht="24.75" customHeight="1" thickBot="1">
      <c r="A23" s="468"/>
      <c r="B23" s="410"/>
      <c r="C23" s="523"/>
      <c r="D23" s="556" t="s">
        <v>38</v>
      </c>
      <c r="E23" s="351">
        <f>F23+G23+J23+K23</f>
        <v>0</v>
      </c>
      <c r="F23" s="503"/>
      <c r="G23" s="363">
        <f>H23+I23</f>
        <v>0</v>
      </c>
      <c r="H23" s="530"/>
      <c r="I23" s="361">
        <v>0</v>
      </c>
      <c r="J23" s="361">
        <v>0</v>
      </c>
      <c r="K23" s="353"/>
      <c r="L23" s="348" t="s">
        <v>4</v>
      </c>
      <c r="M23" s="446"/>
    </row>
    <row r="24" spans="1:13" ht="22.5" customHeight="1" thickBot="1">
      <c r="A24" s="468"/>
      <c r="B24" s="410"/>
      <c r="C24" s="523"/>
      <c r="D24" s="557"/>
      <c r="E24" s="352"/>
      <c r="F24" s="504"/>
      <c r="G24" s="364"/>
      <c r="H24" s="531"/>
      <c r="I24" s="362"/>
      <c r="J24" s="362"/>
      <c r="K24" s="354"/>
      <c r="L24" s="349"/>
      <c r="M24" s="446"/>
    </row>
    <row r="25" spans="1:13" ht="21.75" customHeight="1" hidden="1" thickBot="1">
      <c r="A25" s="468"/>
      <c r="B25" s="410"/>
      <c r="C25" s="523"/>
      <c r="D25" s="557"/>
      <c r="E25" s="190"/>
      <c r="F25" s="182"/>
      <c r="G25" s="182"/>
      <c r="H25" s="500"/>
      <c r="I25" s="362"/>
      <c r="J25" s="362"/>
      <c r="K25" s="180"/>
      <c r="L25" s="555"/>
      <c r="M25" s="446"/>
    </row>
    <row r="26" spans="1:13" ht="11.25" customHeight="1" hidden="1" thickBot="1">
      <c r="A26" s="468"/>
      <c r="B26" s="410"/>
      <c r="C26" s="523"/>
      <c r="D26" s="557"/>
      <c r="E26" s="190"/>
      <c r="F26" s="182"/>
      <c r="G26" s="182"/>
      <c r="H26" s="500"/>
      <c r="I26" s="362"/>
      <c r="J26" s="362"/>
      <c r="K26" s="180"/>
      <c r="L26" s="555"/>
      <c r="M26" s="446"/>
    </row>
    <row r="27" spans="1:13" ht="21.75" customHeight="1" thickBot="1">
      <c r="A27" s="468"/>
      <c r="B27" s="410"/>
      <c r="C27" s="523"/>
      <c r="D27" s="554" t="s">
        <v>39</v>
      </c>
      <c r="E27" s="363">
        <f>F27+G27+J27+K27</f>
        <v>0</v>
      </c>
      <c r="F27" s="381"/>
      <c r="G27" s="501">
        <f>H27+I27</f>
        <v>0</v>
      </c>
      <c r="H27" s="503"/>
      <c r="I27" s="511">
        <v>0</v>
      </c>
      <c r="J27" s="511">
        <v>0</v>
      </c>
      <c r="K27" s="353"/>
      <c r="L27" s="485" t="s">
        <v>4</v>
      </c>
      <c r="M27" s="446"/>
    </row>
    <row r="28" spans="1:13" ht="27" customHeight="1" thickBot="1">
      <c r="A28" s="468"/>
      <c r="B28" s="410"/>
      <c r="C28" s="523"/>
      <c r="D28" s="554"/>
      <c r="E28" s="504"/>
      <c r="F28" s="352"/>
      <c r="G28" s="502"/>
      <c r="H28" s="510"/>
      <c r="I28" s="512"/>
      <c r="J28" s="512"/>
      <c r="K28" s="354"/>
      <c r="L28" s="485"/>
      <c r="M28" s="446"/>
    </row>
    <row r="29" spans="1:13" ht="21.75" customHeight="1" hidden="1" thickBot="1">
      <c r="A29" s="468"/>
      <c r="B29" s="410"/>
      <c r="C29" s="523"/>
      <c r="D29" s="554"/>
      <c r="E29" s="191"/>
      <c r="F29" s="182"/>
      <c r="G29" s="182"/>
      <c r="H29" s="510"/>
      <c r="I29" s="512"/>
      <c r="J29" s="512"/>
      <c r="K29" s="212"/>
      <c r="L29" s="486"/>
      <c r="M29" s="446"/>
    </row>
    <row r="30" spans="1:13" ht="54.75" customHeight="1" hidden="1" thickBot="1">
      <c r="A30" s="468"/>
      <c r="B30" s="410"/>
      <c r="C30" s="523"/>
      <c r="D30" s="554"/>
      <c r="E30" s="189"/>
      <c r="F30" s="182"/>
      <c r="G30" s="182"/>
      <c r="H30" s="504"/>
      <c r="I30" s="513"/>
      <c r="J30" s="513"/>
      <c r="K30" s="188"/>
      <c r="L30" s="486"/>
      <c r="M30" s="446"/>
    </row>
    <row r="31" spans="1:13" ht="44.25" customHeight="1" thickBot="1">
      <c r="A31" s="468"/>
      <c r="B31" s="412"/>
      <c r="C31" s="524"/>
      <c r="D31" s="211" t="s">
        <v>54</v>
      </c>
      <c r="E31" s="253">
        <f>F31+G31+J31+K31</f>
        <v>0</v>
      </c>
      <c r="F31" s="81"/>
      <c r="G31" s="253">
        <f>H31+I31</f>
        <v>0</v>
      </c>
      <c r="H31" s="78"/>
      <c r="I31" s="76">
        <v>0</v>
      </c>
      <c r="J31" s="76">
        <v>0</v>
      </c>
      <c r="K31" s="85"/>
      <c r="L31" s="213" t="s">
        <v>80</v>
      </c>
      <c r="M31" s="354"/>
    </row>
    <row r="32" spans="1:13" ht="19.5" thickBot="1">
      <c r="A32" s="161"/>
      <c r="B32" s="514" t="s">
        <v>3</v>
      </c>
      <c r="C32" s="507"/>
      <c r="D32" s="507"/>
      <c r="E32" s="507"/>
      <c r="F32" s="515"/>
      <c r="G32" s="515"/>
      <c r="H32" s="515"/>
      <c r="I32" s="507"/>
      <c r="J32" s="507"/>
      <c r="K32" s="507"/>
      <c r="L32" s="507"/>
      <c r="M32" s="516"/>
    </row>
    <row r="33" spans="1:13" ht="103.5" customHeight="1" thickBot="1">
      <c r="A33" s="468" t="s">
        <v>98</v>
      </c>
      <c r="B33" s="408" t="s">
        <v>99</v>
      </c>
      <c r="C33" s="409"/>
      <c r="D33" s="50">
        <v>2017</v>
      </c>
      <c r="E33" s="266">
        <f>F33+G33+J33+K33</f>
        <v>155.5623</v>
      </c>
      <c r="F33" s="60"/>
      <c r="G33" s="91">
        <f>H33+I33</f>
        <v>0</v>
      </c>
      <c r="H33" s="60"/>
      <c r="I33" s="59">
        <v>0</v>
      </c>
      <c r="J33" s="59">
        <f>40+68.197-39.45+0.42+51.795+4.6003+30</f>
        <v>155.5623</v>
      </c>
      <c r="K33" s="9"/>
      <c r="L33" s="22" t="s">
        <v>7</v>
      </c>
      <c r="M33" s="368" t="s">
        <v>70</v>
      </c>
    </row>
    <row r="34" spans="1:13" ht="84" customHeight="1" thickBot="1">
      <c r="A34" s="468"/>
      <c r="B34" s="410"/>
      <c r="C34" s="411"/>
      <c r="D34" s="51">
        <v>2018</v>
      </c>
      <c r="E34" s="266">
        <f>F34+G34+J34+K34</f>
        <v>195</v>
      </c>
      <c r="F34" s="93"/>
      <c r="G34" s="253">
        <f>H34+I34</f>
        <v>0</v>
      </c>
      <c r="H34" s="183"/>
      <c r="I34" s="147">
        <v>0</v>
      </c>
      <c r="J34" s="147">
        <f>325-70-60</f>
        <v>195</v>
      </c>
      <c r="K34" s="165"/>
      <c r="L34" s="22" t="s">
        <v>7</v>
      </c>
      <c r="M34" s="369"/>
    </row>
    <row r="35" spans="1:13" ht="95.25" customHeight="1" thickBot="1">
      <c r="A35" s="468"/>
      <c r="B35" s="410"/>
      <c r="C35" s="411"/>
      <c r="D35" s="51">
        <v>2019</v>
      </c>
      <c r="E35" s="266">
        <f>F35+G35+J35+K35</f>
        <v>0</v>
      </c>
      <c r="F35" s="93"/>
      <c r="G35" s="253">
        <f>H35+I35</f>
        <v>0</v>
      </c>
      <c r="H35" s="184"/>
      <c r="I35" s="99">
        <v>0</v>
      </c>
      <c r="J35" s="99">
        <v>0</v>
      </c>
      <c r="K35" s="177"/>
      <c r="L35" s="23" t="s">
        <v>35</v>
      </c>
      <c r="M35" s="369"/>
    </row>
    <row r="36" spans="1:13" ht="87" customHeight="1" thickBot="1">
      <c r="A36" s="468"/>
      <c r="B36" s="412"/>
      <c r="C36" s="413"/>
      <c r="D36" s="51">
        <v>2020</v>
      </c>
      <c r="E36" s="266">
        <f>F36+G36+J36+K36</f>
        <v>0</v>
      </c>
      <c r="F36" s="93"/>
      <c r="G36" s="253">
        <f>H36+I36</f>
        <v>0</v>
      </c>
      <c r="H36" s="93"/>
      <c r="I36" s="99">
        <v>0</v>
      </c>
      <c r="J36" s="99">
        <v>0</v>
      </c>
      <c r="K36" s="177"/>
      <c r="L36" s="23" t="s">
        <v>35</v>
      </c>
      <c r="M36" s="370"/>
    </row>
    <row r="37" spans="1:13" ht="19.5" thickBot="1">
      <c r="A37" s="161"/>
      <c r="B37" s="505">
        <v>0</v>
      </c>
      <c r="C37" s="506"/>
      <c r="D37" s="506"/>
      <c r="E37" s="506"/>
      <c r="F37" s="507"/>
      <c r="G37" s="507"/>
      <c r="H37" s="506"/>
      <c r="I37" s="506"/>
      <c r="J37" s="508"/>
      <c r="K37" s="508"/>
      <c r="L37" s="506"/>
      <c r="M37" s="509"/>
    </row>
    <row r="38" spans="1:13" ht="53.25" customHeight="1" thickBot="1">
      <c r="A38" s="468" t="s">
        <v>100</v>
      </c>
      <c r="B38" s="493" t="s">
        <v>101</v>
      </c>
      <c r="C38" s="494"/>
      <c r="D38" s="83">
        <v>2017</v>
      </c>
      <c r="E38" s="89">
        <f>F38+G38+J38+K38</f>
        <v>11</v>
      </c>
      <c r="F38" s="84"/>
      <c r="G38" s="254">
        <f>H38+I38</f>
        <v>0</v>
      </c>
      <c r="H38" s="86"/>
      <c r="I38" s="194">
        <v>0</v>
      </c>
      <c r="J38" s="194">
        <f>11</f>
        <v>11</v>
      </c>
      <c r="K38" s="195"/>
      <c r="L38" s="172" t="s">
        <v>6</v>
      </c>
      <c r="M38" s="368" t="s">
        <v>69</v>
      </c>
    </row>
    <row r="39" spans="1:13" ht="46.5" customHeight="1" thickBot="1">
      <c r="A39" s="468"/>
      <c r="B39" s="495"/>
      <c r="C39" s="496"/>
      <c r="D39" s="83">
        <v>2018</v>
      </c>
      <c r="E39" s="89">
        <f>F39+G39+J39+K39</f>
        <v>0</v>
      </c>
      <c r="F39" s="86"/>
      <c r="G39" s="253">
        <f>H39+I39</f>
        <v>0</v>
      </c>
      <c r="H39" s="81"/>
      <c r="I39" s="214">
        <v>0</v>
      </c>
      <c r="J39" s="214">
        <v>0</v>
      </c>
      <c r="K39" s="195"/>
      <c r="L39" s="192" t="s">
        <v>5</v>
      </c>
      <c r="M39" s="369"/>
    </row>
    <row r="40" spans="1:13" ht="48" customHeight="1" thickBot="1">
      <c r="A40" s="468"/>
      <c r="B40" s="495"/>
      <c r="C40" s="496"/>
      <c r="D40" s="83">
        <v>2019</v>
      </c>
      <c r="E40" s="89">
        <f>F40+G40+J40+K40</f>
        <v>0</v>
      </c>
      <c r="F40" s="215"/>
      <c r="G40" s="253">
        <f>H40+I40</f>
        <v>0</v>
      </c>
      <c r="H40" s="81"/>
      <c r="I40" s="214">
        <v>0</v>
      </c>
      <c r="J40" s="214">
        <v>0</v>
      </c>
      <c r="K40" s="195"/>
      <c r="L40" s="173" t="s">
        <v>5</v>
      </c>
      <c r="M40" s="369"/>
    </row>
    <row r="41" spans="1:13" ht="40.5" customHeight="1" thickBot="1">
      <c r="A41" s="468"/>
      <c r="B41" s="497"/>
      <c r="C41" s="498"/>
      <c r="D41" s="83">
        <v>2020</v>
      </c>
      <c r="E41" s="89">
        <f>F41+G41+J41+K41</f>
        <v>0</v>
      </c>
      <c r="F41" s="215"/>
      <c r="G41" s="253">
        <f>H41+I41</f>
        <v>0</v>
      </c>
      <c r="H41" s="81"/>
      <c r="I41" s="214">
        <v>0</v>
      </c>
      <c r="J41" s="214">
        <v>0</v>
      </c>
      <c r="K41" s="195"/>
      <c r="L41" s="173" t="s">
        <v>5</v>
      </c>
      <c r="M41" s="370"/>
    </row>
    <row r="42" spans="1:13" ht="19.5" thickBot="1">
      <c r="A42" s="161"/>
      <c r="B42" s="489" t="s">
        <v>3</v>
      </c>
      <c r="C42" s="487"/>
      <c r="D42" s="487"/>
      <c r="E42" s="487"/>
      <c r="F42" s="487"/>
      <c r="G42" s="490"/>
      <c r="H42" s="490"/>
      <c r="I42" s="487"/>
      <c r="J42" s="487"/>
      <c r="K42" s="193"/>
      <c r="L42" s="487"/>
      <c r="M42" s="488"/>
    </row>
    <row r="43" spans="1:13" ht="45.75" customHeight="1" thickBot="1">
      <c r="A43" s="468" t="s">
        <v>102</v>
      </c>
      <c r="B43" s="416" t="s">
        <v>103</v>
      </c>
      <c r="C43" s="417"/>
      <c r="D43" s="139">
        <v>2017</v>
      </c>
      <c r="E43" s="269">
        <f>F43+G43+J43+K43</f>
        <v>34.265</v>
      </c>
      <c r="F43" s="261"/>
      <c r="G43" s="255">
        <f>H43+I43</f>
        <v>0</v>
      </c>
      <c r="H43" s="236"/>
      <c r="I43" s="236">
        <v>0</v>
      </c>
      <c r="J43" s="236">
        <f>100-13.94-51.795</f>
        <v>34.265</v>
      </c>
      <c r="K43" s="167"/>
      <c r="L43" s="233" t="s">
        <v>4</v>
      </c>
      <c r="M43" s="368" t="s">
        <v>68</v>
      </c>
    </row>
    <row r="44" spans="1:13" ht="33" customHeight="1" thickBot="1">
      <c r="A44" s="468"/>
      <c r="B44" s="418"/>
      <c r="C44" s="419"/>
      <c r="D44" s="491">
        <v>2018</v>
      </c>
      <c r="E44" s="351">
        <f>F44+G44+J44+K45</f>
        <v>0</v>
      </c>
      <c r="F44" s="382"/>
      <c r="G44" s="481">
        <f>H44+I44</f>
        <v>0</v>
      </c>
      <c r="H44" s="382"/>
      <c r="I44" s="382">
        <v>0</v>
      </c>
      <c r="J44" s="382">
        <v>0</v>
      </c>
      <c r="K44" s="167"/>
      <c r="L44" s="353" t="s">
        <v>4</v>
      </c>
      <c r="M44" s="369"/>
    </row>
    <row r="45" spans="1:13" ht="28.5" customHeight="1" thickBot="1">
      <c r="A45" s="468"/>
      <c r="B45" s="418"/>
      <c r="C45" s="419"/>
      <c r="D45" s="492"/>
      <c r="E45" s="499"/>
      <c r="F45" s="500"/>
      <c r="G45" s="482"/>
      <c r="H45" s="383"/>
      <c r="I45" s="383"/>
      <c r="J45" s="383"/>
      <c r="K45" s="168"/>
      <c r="L45" s="354"/>
      <c r="M45" s="369"/>
    </row>
    <row r="46" spans="1:13" ht="64.5" customHeight="1" thickBot="1">
      <c r="A46" s="468"/>
      <c r="B46" s="418"/>
      <c r="C46" s="419"/>
      <c r="D46" s="51">
        <v>2019</v>
      </c>
      <c r="E46" s="267">
        <f aca="true" t="shared" si="0" ref="E46:E51">F46+G46+J46+K46</f>
        <v>0</v>
      </c>
      <c r="F46" s="76"/>
      <c r="G46" s="257">
        <f aca="true" t="shared" si="1" ref="G46:G51">H46+I46</f>
        <v>0</v>
      </c>
      <c r="H46" s="197"/>
      <c r="I46" s="76">
        <v>0</v>
      </c>
      <c r="J46" s="76">
        <v>0</v>
      </c>
      <c r="K46" s="179"/>
      <c r="L46" s="70" t="s">
        <v>4</v>
      </c>
      <c r="M46" s="370"/>
    </row>
    <row r="47" spans="1:13" ht="75.75" customHeight="1" thickBot="1">
      <c r="A47" s="468"/>
      <c r="B47" s="420"/>
      <c r="C47" s="421"/>
      <c r="D47" s="53">
        <v>2020</v>
      </c>
      <c r="E47" s="267">
        <f t="shared" si="0"/>
        <v>0</v>
      </c>
      <c r="F47" s="199"/>
      <c r="G47" s="258">
        <f t="shared" si="1"/>
        <v>0</v>
      </c>
      <c r="H47" s="197"/>
      <c r="I47" s="82">
        <v>0</v>
      </c>
      <c r="J47" s="76">
        <v>0</v>
      </c>
      <c r="K47" s="178"/>
      <c r="L47" s="121" t="s">
        <v>4</v>
      </c>
      <c r="M47" s="142"/>
    </row>
    <row r="48" spans="1:13" ht="50.25" customHeight="1" thickBot="1">
      <c r="A48" s="468" t="s">
        <v>104</v>
      </c>
      <c r="B48" s="387" t="s">
        <v>105</v>
      </c>
      <c r="C48" s="388"/>
      <c r="D48" s="53">
        <v>2017</v>
      </c>
      <c r="E48" s="268">
        <f t="shared" si="0"/>
        <v>65.3997</v>
      </c>
      <c r="F48" s="76"/>
      <c r="G48" s="257">
        <f t="shared" si="1"/>
        <v>0</v>
      </c>
      <c r="H48" s="120"/>
      <c r="I48" s="76">
        <v>0</v>
      </c>
      <c r="J48" s="82">
        <f>70-4.6003</f>
        <v>65.3997</v>
      </c>
      <c r="K48" s="24"/>
      <c r="L48" s="8" t="s">
        <v>6</v>
      </c>
      <c r="M48" s="368" t="s">
        <v>67</v>
      </c>
    </row>
    <row r="49" spans="1:13" ht="46.5" customHeight="1" thickBot="1">
      <c r="A49" s="468"/>
      <c r="B49" s="389"/>
      <c r="C49" s="390"/>
      <c r="D49" s="53">
        <v>2018</v>
      </c>
      <c r="E49" s="91">
        <f t="shared" si="0"/>
        <v>60</v>
      </c>
      <c r="F49" s="198"/>
      <c r="G49" s="259">
        <f t="shared" si="1"/>
        <v>0</v>
      </c>
      <c r="H49" s="60"/>
      <c r="I49" s="76">
        <v>0</v>
      </c>
      <c r="J49" s="322">
        <v>60</v>
      </c>
      <c r="K49" s="24"/>
      <c r="L49" s="8" t="s">
        <v>6</v>
      </c>
      <c r="M49" s="369"/>
    </row>
    <row r="50" spans="1:13" ht="40.5" customHeight="1" thickBot="1">
      <c r="A50" s="468"/>
      <c r="B50" s="389"/>
      <c r="C50" s="390"/>
      <c r="D50" s="53">
        <v>2019</v>
      </c>
      <c r="E50" s="91">
        <f t="shared" si="0"/>
        <v>0</v>
      </c>
      <c r="F50" s="60"/>
      <c r="G50" s="91">
        <f t="shared" si="1"/>
        <v>0</v>
      </c>
      <c r="H50" s="60"/>
      <c r="I50" s="76">
        <v>0</v>
      </c>
      <c r="J50" s="82">
        <v>0</v>
      </c>
      <c r="K50" s="24"/>
      <c r="L50" s="8" t="s">
        <v>6</v>
      </c>
      <c r="M50" s="369"/>
    </row>
    <row r="51" spans="1:13" ht="45" customHeight="1" thickBot="1">
      <c r="A51" s="468"/>
      <c r="B51" s="391"/>
      <c r="C51" s="392"/>
      <c r="D51" s="53">
        <v>2020</v>
      </c>
      <c r="E51" s="91">
        <f t="shared" si="0"/>
        <v>0</v>
      </c>
      <c r="F51" s="60"/>
      <c r="G51" s="91">
        <f t="shared" si="1"/>
        <v>0</v>
      </c>
      <c r="H51" s="60"/>
      <c r="I51" s="76">
        <v>0</v>
      </c>
      <c r="J51" s="82">
        <v>0</v>
      </c>
      <c r="K51" s="24"/>
      <c r="L51" s="8" t="s">
        <v>6</v>
      </c>
      <c r="M51" s="370"/>
    </row>
    <row r="52" spans="1:13" ht="19.5" thickBot="1">
      <c r="A52" s="161"/>
      <c r="B52" s="164" t="s">
        <v>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1"/>
    </row>
    <row r="53" spans="1:13" ht="38.25" customHeight="1" thickBot="1">
      <c r="A53" s="468" t="s">
        <v>106</v>
      </c>
      <c r="B53" s="371" t="s">
        <v>107</v>
      </c>
      <c r="C53" s="372"/>
      <c r="D53" s="469">
        <v>2017</v>
      </c>
      <c r="E53" s="351">
        <f>F53+G53+J53+K53</f>
        <v>27.52</v>
      </c>
      <c r="F53" s="381"/>
      <c r="G53" s="261">
        <f>H53+I53</f>
        <v>0</v>
      </c>
      <c r="H53" s="381"/>
      <c r="I53" s="382">
        <v>0</v>
      </c>
      <c r="J53" s="382">
        <v>27.52</v>
      </c>
      <c r="K53" s="169"/>
      <c r="L53" s="483" t="s">
        <v>5</v>
      </c>
      <c r="M53" s="368" t="s">
        <v>66</v>
      </c>
    </row>
    <row r="54" spans="1:13" ht="0.75" customHeight="1" thickBot="1">
      <c r="A54" s="468"/>
      <c r="B54" s="373"/>
      <c r="C54" s="374"/>
      <c r="D54" s="472"/>
      <c r="E54" s="352"/>
      <c r="F54" s="352"/>
      <c r="G54" s="262"/>
      <c r="H54" s="352"/>
      <c r="I54" s="383"/>
      <c r="J54" s="383"/>
      <c r="K54" s="170"/>
      <c r="L54" s="484"/>
      <c r="M54" s="369"/>
    </row>
    <row r="55" spans="1:13" ht="42.75" customHeight="1" thickBot="1">
      <c r="A55" s="468"/>
      <c r="B55" s="373"/>
      <c r="C55" s="374"/>
      <c r="D55" s="52">
        <v>2018</v>
      </c>
      <c r="E55" s="253">
        <f aca="true" t="shared" si="2" ref="E55:E61">F55+G55+J55+K55</f>
        <v>70</v>
      </c>
      <c r="F55" s="79"/>
      <c r="G55" s="263">
        <f aca="true" t="shared" si="3" ref="G55:G61">H55+I55</f>
        <v>0</v>
      </c>
      <c r="H55" s="79"/>
      <c r="I55" s="248">
        <v>0</v>
      </c>
      <c r="J55" s="275">
        <v>70</v>
      </c>
      <c r="K55" s="9"/>
      <c r="L55" s="32" t="s">
        <v>5</v>
      </c>
      <c r="M55" s="369"/>
    </row>
    <row r="56" spans="1:13" ht="39" customHeight="1" thickBot="1">
      <c r="A56" s="468"/>
      <c r="B56" s="373"/>
      <c r="C56" s="374"/>
      <c r="D56" s="52">
        <v>2019</v>
      </c>
      <c r="E56" s="253">
        <f t="shared" si="2"/>
        <v>0</v>
      </c>
      <c r="F56" s="79"/>
      <c r="G56" s="263">
        <f t="shared" si="3"/>
        <v>0</v>
      </c>
      <c r="H56" s="79"/>
      <c r="I56" s="248">
        <v>0</v>
      </c>
      <c r="J56" s="94">
        <v>0</v>
      </c>
      <c r="K56" s="9"/>
      <c r="L56" s="32" t="s">
        <v>5</v>
      </c>
      <c r="M56" s="369"/>
    </row>
    <row r="57" spans="1:13" ht="48" customHeight="1" thickBot="1">
      <c r="A57" s="468"/>
      <c r="B57" s="375"/>
      <c r="C57" s="376"/>
      <c r="D57" s="52">
        <v>2020</v>
      </c>
      <c r="E57" s="253">
        <f t="shared" si="2"/>
        <v>0</v>
      </c>
      <c r="F57" s="202"/>
      <c r="G57" s="264">
        <f t="shared" si="3"/>
        <v>0</v>
      </c>
      <c r="H57" s="79"/>
      <c r="I57" s="248">
        <v>0</v>
      </c>
      <c r="J57" s="94">
        <v>0</v>
      </c>
      <c r="K57" s="9"/>
      <c r="L57" s="32" t="s">
        <v>5</v>
      </c>
      <c r="M57" s="370"/>
    </row>
    <row r="58" spans="1:13" ht="39" customHeight="1" thickBot="1">
      <c r="A58" s="468" t="s">
        <v>108</v>
      </c>
      <c r="B58" s="475" t="s">
        <v>109</v>
      </c>
      <c r="C58" s="476"/>
      <c r="D58" s="55">
        <v>2017</v>
      </c>
      <c r="E58" s="249">
        <f t="shared" si="2"/>
        <v>50</v>
      </c>
      <c r="F58" s="76"/>
      <c r="G58" s="257">
        <f t="shared" si="3"/>
        <v>50</v>
      </c>
      <c r="H58" s="200"/>
      <c r="I58" s="250">
        <v>50</v>
      </c>
      <c r="J58" s="80">
        <v>0</v>
      </c>
      <c r="K58" s="25"/>
      <c r="L58" s="19" t="s">
        <v>43</v>
      </c>
      <c r="M58" s="368" t="s">
        <v>65</v>
      </c>
    </row>
    <row r="59" spans="1:13" ht="41.25" customHeight="1" thickBot="1">
      <c r="A59" s="468"/>
      <c r="B59" s="477"/>
      <c r="C59" s="478"/>
      <c r="D59" s="51">
        <v>2018</v>
      </c>
      <c r="E59" s="249">
        <f t="shared" si="2"/>
        <v>0</v>
      </c>
      <c r="F59" s="76"/>
      <c r="G59" s="257">
        <f t="shared" si="3"/>
        <v>0</v>
      </c>
      <c r="H59" s="201"/>
      <c r="I59" s="235">
        <v>0</v>
      </c>
      <c r="J59" s="260">
        <v>0</v>
      </c>
      <c r="K59" s="206"/>
      <c r="L59" s="192"/>
      <c r="M59" s="369"/>
    </row>
    <row r="60" spans="1:13" ht="41.25" customHeight="1" thickBot="1">
      <c r="A60" s="468"/>
      <c r="B60" s="477"/>
      <c r="C60" s="478"/>
      <c r="D60" s="51">
        <v>2019</v>
      </c>
      <c r="E60" s="249">
        <f t="shared" si="2"/>
        <v>0</v>
      </c>
      <c r="F60" s="171"/>
      <c r="G60" s="256">
        <f t="shared" si="3"/>
        <v>0</v>
      </c>
      <c r="H60" s="143"/>
      <c r="I60" s="236">
        <v>0</v>
      </c>
      <c r="J60" s="203">
        <v>0</v>
      </c>
      <c r="K60" s="25"/>
      <c r="L60" s="192"/>
      <c r="M60" s="369"/>
    </row>
    <row r="61" spans="1:13" ht="39" customHeight="1" thickBot="1">
      <c r="A61" s="468"/>
      <c r="B61" s="479"/>
      <c r="C61" s="480"/>
      <c r="D61" s="51">
        <v>2020</v>
      </c>
      <c r="E61" s="249">
        <f t="shared" si="2"/>
        <v>0</v>
      </c>
      <c r="F61" s="76"/>
      <c r="G61" s="255">
        <f t="shared" si="3"/>
        <v>0</v>
      </c>
      <c r="H61" s="143"/>
      <c r="I61" s="236">
        <v>0</v>
      </c>
      <c r="J61" s="260">
        <v>0</v>
      </c>
      <c r="K61" s="207"/>
      <c r="L61" s="192"/>
      <c r="M61" s="370"/>
    </row>
    <row r="62" spans="1:13" ht="20.25" customHeight="1" thickBot="1">
      <c r="A62" s="161"/>
      <c r="B62" s="165" t="s">
        <v>3</v>
      </c>
      <c r="C62" s="20"/>
      <c r="D62" s="11"/>
      <c r="E62" s="19"/>
      <c r="F62" s="10"/>
      <c r="G62" s="10"/>
      <c r="H62" s="10"/>
      <c r="I62" s="11"/>
      <c r="J62" s="208"/>
      <c r="K62" s="205"/>
      <c r="L62" s="11"/>
      <c r="M62" s="12"/>
    </row>
    <row r="63" spans="1:13" ht="41.25" customHeight="1" thickBot="1">
      <c r="A63" s="468" t="s">
        <v>110</v>
      </c>
      <c r="B63" s="371" t="s">
        <v>111</v>
      </c>
      <c r="C63" s="372"/>
      <c r="D63" s="469">
        <v>2017</v>
      </c>
      <c r="E63" s="384">
        <f>F63+G63+J63+K63</f>
        <v>627.047</v>
      </c>
      <c r="F63" s="261">
        <f>F64+F65+F66+F67+F68+F69</f>
        <v>0</v>
      </c>
      <c r="G63" s="276">
        <f>H63+I63</f>
        <v>0</v>
      </c>
      <c r="H63" s="270">
        <f>H64+H65+H66+H67+H68+H69</f>
        <v>0</v>
      </c>
      <c r="I63" s="90">
        <f>I64+I65+I66+I67+I68+I69</f>
        <v>0</v>
      </c>
      <c r="J63" s="90">
        <f>J64+J65+J66+J67+J68+J69</f>
        <v>627.047</v>
      </c>
      <c r="K63" s="90">
        <f>K64+K65+K66+K67+K68+K69</f>
        <v>0</v>
      </c>
      <c r="L63" s="6"/>
      <c r="M63" s="368" t="s">
        <v>87</v>
      </c>
    </row>
    <row r="64" spans="1:13" ht="39.75" customHeight="1" thickBot="1">
      <c r="A64" s="468"/>
      <c r="B64" s="373"/>
      <c r="C64" s="374"/>
      <c r="D64" s="470"/>
      <c r="E64" s="385"/>
      <c r="F64" s="60"/>
      <c r="G64" s="91">
        <f aca="true" t="shared" si="4" ref="G64:G80">H64+I64</f>
        <v>0</v>
      </c>
      <c r="H64" s="209"/>
      <c r="I64" s="71"/>
      <c r="J64" s="71">
        <f>50+13.94</f>
        <v>63.94</v>
      </c>
      <c r="K64" s="24"/>
      <c r="L64" s="8" t="s">
        <v>11</v>
      </c>
      <c r="M64" s="369"/>
    </row>
    <row r="65" spans="1:13" ht="39.75" customHeight="1" thickBot="1">
      <c r="A65" s="468"/>
      <c r="B65" s="373"/>
      <c r="C65" s="374"/>
      <c r="D65" s="470"/>
      <c r="E65" s="385"/>
      <c r="F65" s="60"/>
      <c r="G65" s="91">
        <f t="shared" si="4"/>
        <v>0</v>
      </c>
      <c r="H65" s="120"/>
      <c r="I65" s="117"/>
      <c r="J65" s="117">
        <v>113.23</v>
      </c>
      <c r="K65" s="24"/>
      <c r="L65" s="8" t="s">
        <v>17</v>
      </c>
      <c r="M65" s="369"/>
    </row>
    <row r="66" spans="1:13" ht="39.75" customHeight="1" thickBot="1">
      <c r="A66" s="468"/>
      <c r="B66" s="373"/>
      <c r="C66" s="374"/>
      <c r="D66" s="470"/>
      <c r="E66" s="385"/>
      <c r="F66" s="60"/>
      <c r="G66" s="91">
        <f t="shared" si="4"/>
        <v>0</v>
      </c>
      <c r="H66" s="120"/>
      <c r="I66" s="118"/>
      <c r="J66" s="118">
        <v>205.427</v>
      </c>
      <c r="K66" s="24"/>
      <c r="L66" s="8" t="s">
        <v>26</v>
      </c>
      <c r="M66" s="369"/>
    </row>
    <row r="67" spans="1:13" ht="39.75" customHeight="1" thickBot="1">
      <c r="A67" s="468"/>
      <c r="B67" s="373"/>
      <c r="C67" s="374"/>
      <c r="D67" s="470"/>
      <c r="E67" s="385"/>
      <c r="F67" s="60"/>
      <c r="G67" s="91">
        <f t="shared" si="4"/>
        <v>0</v>
      </c>
      <c r="H67" s="120"/>
      <c r="I67" s="117"/>
      <c r="J67" s="117">
        <v>13.23</v>
      </c>
      <c r="K67" s="24"/>
      <c r="L67" s="8" t="s">
        <v>14</v>
      </c>
      <c r="M67" s="369"/>
    </row>
    <row r="68" spans="1:13" ht="39.75" customHeight="1" thickBot="1">
      <c r="A68" s="468"/>
      <c r="B68" s="373"/>
      <c r="C68" s="374"/>
      <c r="D68" s="470"/>
      <c r="E68" s="385"/>
      <c r="F68" s="60"/>
      <c r="G68" s="91">
        <f t="shared" si="4"/>
        <v>0</v>
      </c>
      <c r="H68" s="120"/>
      <c r="I68" s="117"/>
      <c r="J68" s="117">
        <v>161.09</v>
      </c>
      <c r="K68" s="24"/>
      <c r="L68" s="8" t="s">
        <v>27</v>
      </c>
      <c r="M68" s="369"/>
    </row>
    <row r="69" spans="1:13" ht="39.75" customHeight="1" thickBot="1">
      <c r="A69" s="468"/>
      <c r="B69" s="373"/>
      <c r="C69" s="374"/>
      <c r="D69" s="472"/>
      <c r="E69" s="386"/>
      <c r="F69" s="60"/>
      <c r="G69" s="91">
        <f t="shared" si="4"/>
        <v>0</v>
      </c>
      <c r="H69" s="120"/>
      <c r="I69" s="117"/>
      <c r="J69" s="117">
        <f>15.18+18+36.45+0.5</f>
        <v>70.13</v>
      </c>
      <c r="K69" s="24"/>
      <c r="L69" s="8" t="s">
        <v>28</v>
      </c>
      <c r="M69" s="369"/>
    </row>
    <row r="70" spans="1:13" ht="33" customHeight="1" thickBot="1">
      <c r="A70" s="468"/>
      <c r="B70" s="373"/>
      <c r="C70" s="374"/>
      <c r="D70" s="469">
        <v>2018</v>
      </c>
      <c r="E70" s="471">
        <f>F70+G70+J70+K70</f>
        <v>2424.0600000000004</v>
      </c>
      <c r="F70" s="224">
        <f>F71+F72+F73+F74+F75+F76+F77</f>
        <v>0</v>
      </c>
      <c r="G70" s="224">
        <f>H70+I70</f>
        <v>0</v>
      </c>
      <c r="H70" s="237">
        <f>H71+H72+H73+H74+H75+H76+H77</f>
        <v>0</v>
      </c>
      <c r="I70" s="237">
        <f>I71+I72+I73+I74+I75+I76+I77</f>
        <v>0</v>
      </c>
      <c r="J70" s="237">
        <f>J71+J72+J73+J74+J75+J76+J77</f>
        <v>2424.0600000000004</v>
      </c>
      <c r="K70" s="237">
        <f>K71+K72+K73+K74+K75+K76+K77</f>
        <v>0</v>
      </c>
      <c r="L70" s="8"/>
      <c r="M70" s="369"/>
    </row>
    <row r="71" spans="1:13" ht="37.5" customHeight="1" thickBot="1">
      <c r="A71" s="468"/>
      <c r="B71" s="373"/>
      <c r="C71" s="374"/>
      <c r="D71" s="470"/>
      <c r="E71" s="422"/>
      <c r="F71" s="210"/>
      <c r="G71" s="265">
        <f t="shared" si="4"/>
        <v>0</v>
      </c>
      <c r="H71" s="61"/>
      <c r="I71" s="71"/>
      <c r="J71" s="71">
        <v>0</v>
      </c>
      <c r="K71" s="24"/>
      <c r="L71" s="8" t="s">
        <v>11</v>
      </c>
      <c r="M71" s="369"/>
    </row>
    <row r="72" spans="1:13" ht="30" customHeight="1" thickBot="1">
      <c r="A72" s="468"/>
      <c r="B72" s="373"/>
      <c r="C72" s="374"/>
      <c r="D72" s="470"/>
      <c r="E72" s="422"/>
      <c r="F72" s="58"/>
      <c r="G72" s="254">
        <f t="shared" si="4"/>
        <v>0</v>
      </c>
      <c r="H72" s="54"/>
      <c r="I72" s="117"/>
      <c r="J72" s="117">
        <f>12.64+1186</f>
        <v>1198.64</v>
      </c>
      <c r="K72" s="24"/>
      <c r="L72" s="8" t="s">
        <v>17</v>
      </c>
      <c r="M72" s="369"/>
    </row>
    <row r="73" spans="1:13" ht="30.75" customHeight="1" thickBot="1">
      <c r="A73" s="468"/>
      <c r="B73" s="373"/>
      <c r="C73" s="374"/>
      <c r="D73" s="470"/>
      <c r="E73" s="422"/>
      <c r="F73" s="58"/>
      <c r="G73" s="254">
        <f t="shared" si="4"/>
        <v>0</v>
      </c>
      <c r="H73" s="54"/>
      <c r="I73" s="117"/>
      <c r="J73" s="117">
        <f>12.64+445</f>
        <v>457.64</v>
      </c>
      <c r="K73" s="24"/>
      <c r="L73" s="8" t="s">
        <v>26</v>
      </c>
      <c r="M73" s="369"/>
    </row>
    <row r="74" spans="1:13" ht="32.25" customHeight="1" thickBot="1">
      <c r="A74" s="468"/>
      <c r="B74" s="373"/>
      <c r="C74" s="374"/>
      <c r="D74" s="470"/>
      <c r="E74" s="422"/>
      <c r="F74" s="58"/>
      <c r="G74" s="254">
        <f t="shared" si="4"/>
        <v>0</v>
      </c>
      <c r="H74" s="54"/>
      <c r="I74" s="117"/>
      <c r="J74" s="117">
        <f>12.64+437.6</f>
        <v>450.24</v>
      </c>
      <c r="K74" s="24"/>
      <c r="L74" s="8" t="s">
        <v>14</v>
      </c>
      <c r="M74" s="369"/>
    </row>
    <row r="75" spans="1:13" ht="32.25" customHeight="1" thickBot="1">
      <c r="A75" s="468"/>
      <c r="B75" s="373"/>
      <c r="C75" s="374"/>
      <c r="D75" s="470"/>
      <c r="E75" s="422"/>
      <c r="F75" s="58"/>
      <c r="G75" s="254">
        <f t="shared" si="4"/>
        <v>0</v>
      </c>
      <c r="H75" s="54"/>
      <c r="I75" s="117"/>
      <c r="J75" s="117">
        <f>30.36+107</f>
        <v>137.36</v>
      </c>
      <c r="K75" s="24"/>
      <c r="L75" s="8" t="s">
        <v>27</v>
      </c>
      <c r="M75" s="369"/>
    </row>
    <row r="76" spans="1:13" ht="32.25" customHeight="1" thickBot="1">
      <c r="A76" s="468"/>
      <c r="B76" s="373"/>
      <c r="C76" s="374"/>
      <c r="D76" s="470"/>
      <c r="E76" s="422"/>
      <c r="F76" s="58"/>
      <c r="G76" s="254">
        <f t="shared" si="4"/>
        <v>0</v>
      </c>
      <c r="H76" s="54"/>
      <c r="I76" s="117"/>
      <c r="J76" s="117">
        <f>15.18+165</f>
        <v>180.18</v>
      </c>
      <c r="K76" s="24"/>
      <c r="L76" s="8" t="s">
        <v>28</v>
      </c>
      <c r="M76" s="369"/>
    </row>
    <row r="77" spans="1:13" ht="30" customHeight="1" thickBot="1">
      <c r="A77" s="468"/>
      <c r="B77" s="373"/>
      <c r="C77" s="374"/>
      <c r="D77" s="470"/>
      <c r="E77" s="422"/>
      <c r="F77" s="58"/>
      <c r="G77" s="254">
        <f t="shared" si="4"/>
        <v>0</v>
      </c>
      <c r="H77" s="54"/>
      <c r="I77" s="117"/>
      <c r="J77" s="117">
        <v>0</v>
      </c>
      <c r="K77" s="24"/>
      <c r="L77" s="8" t="s">
        <v>59</v>
      </c>
      <c r="M77" s="369"/>
    </row>
    <row r="78" spans="1:13" ht="30" customHeight="1" thickBot="1">
      <c r="A78" s="468"/>
      <c r="B78" s="373"/>
      <c r="C78" s="374"/>
      <c r="D78" s="469">
        <v>2019</v>
      </c>
      <c r="E78" s="384">
        <f>F78+G78+J78+K78</f>
        <v>83.46000000000001</v>
      </c>
      <c r="F78" s="237">
        <f>F79+F80+F81+F82+F83+F84</f>
        <v>0</v>
      </c>
      <c r="G78" s="237">
        <f>H78+I78</f>
        <v>0</v>
      </c>
      <c r="H78" s="237">
        <f>H79+H80+H81+H82+H83+H84</f>
        <v>0</v>
      </c>
      <c r="I78" s="237">
        <f>I79+I80+I81+I82+I83+I84</f>
        <v>0</v>
      </c>
      <c r="J78" s="237">
        <f>J79+J80+J81+J82+J83+J84</f>
        <v>83.46000000000001</v>
      </c>
      <c r="K78" s="237">
        <f>K79+K80+K81+K82+K83+K84</f>
        <v>0</v>
      </c>
      <c r="L78" s="8"/>
      <c r="M78" s="369"/>
    </row>
    <row r="79" spans="1:13" ht="28.5" customHeight="1" thickBot="1">
      <c r="A79" s="468"/>
      <c r="B79" s="373"/>
      <c r="C79" s="374"/>
      <c r="D79" s="470"/>
      <c r="E79" s="422"/>
      <c r="F79" s="58"/>
      <c r="G79" s="254">
        <f t="shared" si="4"/>
        <v>0</v>
      </c>
      <c r="H79" s="54"/>
      <c r="I79" s="71"/>
      <c r="J79" s="71">
        <v>0</v>
      </c>
      <c r="K79" s="24"/>
      <c r="L79" s="8" t="s">
        <v>11</v>
      </c>
      <c r="M79" s="369"/>
    </row>
    <row r="80" spans="1:13" ht="30" customHeight="1" thickBot="1">
      <c r="A80" s="468"/>
      <c r="B80" s="373"/>
      <c r="C80" s="374"/>
      <c r="D80" s="470"/>
      <c r="E80" s="422"/>
      <c r="F80" s="58"/>
      <c r="G80" s="254">
        <f t="shared" si="4"/>
        <v>0</v>
      </c>
      <c r="H80" s="54"/>
      <c r="I80" s="119"/>
      <c r="J80" s="119">
        <v>12.64</v>
      </c>
      <c r="K80" s="24"/>
      <c r="L80" s="8" t="s">
        <v>17</v>
      </c>
      <c r="M80" s="369"/>
    </row>
    <row r="81" spans="1:13" ht="30" customHeight="1" thickBot="1">
      <c r="A81" s="468"/>
      <c r="B81" s="373"/>
      <c r="C81" s="374"/>
      <c r="D81" s="470"/>
      <c r="E81" s="422"/>
      <c r="F81" s="58"/>
      <c r="G81" s="254">
        <f aca="true" t="shared" si="5" ref="G81:G107">H81+I81</f>
        <v>0</v>
      </c>
      <c r="H81" s="54"/>
      <c r="I81" s="119"/>
      <c r="J81" s="119">
        <v>12.64</v>
      </c>
      <c r="K81" s="24"/>
      <c r="L81" s="8" t="s">
        <v>26</v>
      </c>
      <c r="M81" s="369"/>
    </row>
    <row r="82" spans="1:13" ht="30" customHeight="1" thickBot="1">
      <c r="A82" s="468"/>
      <c r="B82" s="373"/>
      <c r="C82" s="374"/>
      <c r="D82" s="470"/>
      <c r="E82" s="422"/>
      <c r="F82" s="58"/>
      <c r="G82" s="254">
        <f t="shared" si="5"/>
        <v>0</v>
      </c>
      <c r="H82" s="54"/>
      <c r="I82" s="119"/>
      <c r="J82" s="119">
        <v>12.64</v>
      </c>
      <c r="K82" s="24"/>
      <c r="L82" s="8" t="s">
        <v>14</v>
      </c>
      <c r="M82" s="369"/>
    </row>
    <row r="83" spans="1:13" ht="30" customHeight="1" thickBot="1">
      <c r="A83" s="468"/>
      <c r="B83" s="373"/>
      <c r="C83" s="374"/>
      <c r="D83" s="470"/>
      <c r="E83" s="422"/>
      <c r="F83" s="58"/>
      <c r="G83" s="254">
        <f t="shared" si="5"/>
        <v>0</v>
      </c>
      <c r="H83" s="54"/>
      <c r="I83" s="119"/>
      <c r="J83" s="119">
        <v>30.36</v>
      </c>
      <c r="K83" s="24"/>
      <c r="L83" s="8" t="s">
        <v>27</v>
      </c>
      <c r="M83" s="369"/>
    </row>
    <row r="84" spans="1:13" ht="30" customHeight="1" thickBot="1">
      <c r="A84" s="468"/>
      <c r="B84" s="373"/>
      <c r="C84" s="374"/>
      <c r="D84" s="472"/>
      <c r="E84" s="352"/>
      <c r="F84" s="58"/>
      <c r="G84" s="254">
        <f t="shared" si="5"/>
        <v>0</v>
      </c>
      <c r="H84" s="54"/>
      <c r="I84" s="119"/>
      <c r="J84" s="119">
        <v>15.18</v>
      </c>
      <c r="K84" s="24"/>
      <c r="L84" s="8" t="s">
        <v>28</v>
      </c>
      <c r="M84" s="369"/>
    </row>
    <row r="85" spans="1:13" ht="27.75" customHeight="1" thickBot="1">
      <c r="A85" s="468"/>
      <c r="B85" s="373"/>
      <c r="C85" s="374"/>
      <c r="D85" s="469">
        <v>2020</v>
      </c>
      <c r="E85" s="384">
        <f>F85+G85+J85+K85</f>
        <v>83.46000000000001</v>
      </c>
      <c r="F85" s="237">
        <f>F86+F87+F88+F89+F90+F91</f>
        <v>0</v>
      </c>
      <c r="G85" s="237">
        <f>H85+I85</f>
        <v>0</v>
      </c>
      <c r="H85" s="237">
        <f>H86+H87+H88+H89+H90+H91</f>
        <v>0</v>
      </c>
      <c r="I85" s="237">
        <f>I86+I87+I88+I89+I90+I91</f>
        <v>0</v>
      </c>
      <c r="J85" s="237">
        <f>J86+J87+J88+J89+J90+J91</f>
        <v>83.46000000000001</v>
      </c>
      <c r="K85" s="237">
        <f>K86+K87+K88+K89+K90+K91</f>
        <v>0</v>
      </c>
      <c r="L85" s="8"/>
      <c r="M85" s="369"/>
    </row>
    <row r="86" spans="1:13" ht="39" customHeight="1" thickBot="1">
      <c r="A86" s="468"/>
      <c r="B86" s="373"/>
      <c r="C86" s="374"/>
      <c r="D86" s="470"/>
      <c r="E86" s="473"/>
      <c r="F86" s="62"/>
      <c r="G86" s="254">
        <f t="shared" si="5"/>
        <v>0</v>
      </c>
      <c r="H86" s="62"/>
      <c r="I86" s="71"/>
      <c r="J86" s="71">
        <v>0</v>
      </c>
      <c r="K86" s="24"/>
      <c r="L86" s="8" t="s">
        <v>11</v>
      </c>
      <c r="M86" s="369"/>
    </row>
    <row r="87" spans="1:13" ht="32.25" customHeight="1" thickBot="1">
      <c r="A87" s="468"/>
      <c r="B87" s="373"/>
      <c r="C87" s="374"/>
      <c r="D87" s="470"/>
      <c r="E87" s="473"/>
      <c r="F87" s="62"/>
      <c r="G87" s="254">
        <f t="shared" si="5"/>
        <v>0</v>
      </c>
      <c r="H87" s="62"/>
      <c r="I87" s="119"/>
      <c r="J87" s="119">
        <f>12.64</f>
        <v>12.64</v>
      </c>
      <c r="K87" s="24"/>
      <c r="L87" s="8" t="s">
        <v>17</v>
      </c>
      <c r="M87" s="369"/>
    </row>
    <row r="88" spans="1:13" ht="33.75" customHeight="1" thickBot="1">
      <c r="A88" s="468"/>
      <c r="B88" s="373"/>
      <c r="C88" s="374"/>
      <c r="D88" s="470"/>
      <c r="E88" s="473"/>
      <c r="F88" s="62"/>
      <c r="G88" s="254">
        <f t="shared" si="5"/>
        <v>0</v>
      </c>
      <c r="H88" s="62"/>
      <c r="I88" s="119"/>
      <c r="J88" s="119">
        <v>12.64</v>
      </c>
      <c r="K88" s="24"/>
      <c r="L88" s="8" t="s">
        <v>26</v>
      </c>
      <c r="M88" s="369"/>
    </row>
    <row r="89" spans="1:13" ht="31.5" customHeight="1" thickBot="1">
      <c r="A89" s="468"/>
      <c r="B89" s="373"/>
      <c r="C89" s="374"/>
      <c r="D89" s="470"/>
      <c r="E89" s="473"/>
      <c r="F89" s="62"/>
      <c r="G89" s="254">
        <f t="shared" si="5"/>
        <v>0</v>
      </c>
      <c r="H89" s="62"/>
      <c r="I89" s="119"/>
      <c r="J89" s="119">
        <v>12.64</v>
      </c>
      <c r="K89" s="24"/>
      <c r="L89" s="8" t="s">
        <v>14</v>
      </c>
      <c r="M89" s="369"/>
    </row>
    <row r="90" spans="1:13" ht="35.25" customHeight="1" thickBot="1">
      <c r="A90" s="468"/>
      <c r="B90" s="373"/>
      <c r="C90" s="374"/>
      <c r="D90" s="470"/>
      <c r="E90" s="473"/>
      <c r="F90" s="62"/>
      <c r="G90" s="254">
        <f t="shared" si="5"/>
        <v>0</v>
      </c>
      <c r="H90" s="62"/>
      <c r="I90" s="119"/>
      <c r="J90" s="119">
        <v>30.36</v>
      </c>
      <c r="K90" s="24"/>
      <c r="L90" s="8" t="s">
        <v>27</v>
      </c>
      <c r="M90" s="369"/>
    </row>
    <row r="91" spans="1:13" ht="33.75" customHeight="1" thickBot="1">
      <c r="A91" s="468"/>
      <c r="B91" s="375"/>
      <c r="C91" s="376"/>
      <c r="D91" s="472"/>
      <c r="E91" s="474"/>
      <c r="F91" s="62"/>
      <c r="G91" s="254">
        <f t="shared" si="5"/>
        <v>0</v>
      </c>
      <c r="H91" s="62"/>
      <c r="I91" s="119"/>
      <c r="J91" s="119">
        <v>15.18</v>
      </c>
      <c r="K91" s="24"/>
      <c r="L91" s="8" t="s">
        <v>28</v>
      </c>
      <c r="M91" s="370"/>
    </row>
    <row r="92" spans="1:13" ht="36" customHeight="1" thickBot="1">
      <c r="A92" s="468" t="s">
        <v>112</v>
      </c>
      <c r="B92" s="371" t="s">
        <v>113</v>
      </c>
      <c r="C92" s="372"/>
      <c r="D92" s="50">
        <v>2017</v>
      </c>
      <c r="E92" s="97">
        <f aca="true" t="shared" si="6" ref="E92:E97">F92+G92+J92+K92</f>
        <v>169.78</v>
      </c>
      <c r="F92" s="196"/>
      <c r="G92" s="254">
        <f aca="true" t="shared" si="7" ref="G92:G97">H92+I92</f>
        <v>155.2</v>
      </c>
      <c r="H92" s="224"/>
      <c r="I92" s="224">
        <v>155.2</v>
      </c>
      <c r="J92" s="146">
        <f>15-0.42</f>
        <v>14.58</v>
      </c>
      <c r="K92" s="195"/>
      <c r="L92" s="192" t="s">
        <v>34</v>
      </c>
      <c r="M92" s="368" t="s">
        <v>73</v>
      </c>
    </row>
    <row r="93" spans="1:13" ht="38.25" customHeight="1" thickBot="1">
      <c r="A93" s="468"/>
      <c r="B93" s="373"/>
      <c r="C93" s="374"/>
      <c r="D93" s="139">
        <v>2018</v>
      </c>
      <c r="E93" s="97">
        <f t="shared" si="6"/>
        <v>162.2</v>
      </c>
      <c r="F93" s="196"/>
      <c r="G93" s="274">
        <f t="shared" si="7"/>
        <v>162.2</v>
      </c>
      <c r="H93" s="224"/>
      <c r="I93" s="224">
        <v>162.2</v>
      </c>
      <c r="J93" s="216"/>
      <c r="K93" s="195"/>
      <c r="L93" s="6" t="s">
        <v>64</v>
      </c>
      <c r="M93" s="369"/>
    </row>
    <row r="94" spans="1:13" ht="38.25" customHeight="1" thickBot="1">
      <c r="A94" s="468"/>
      <c r="B94" s="373"/>
      <c r="C94" s="374"/>
      <c r="D94" s="139">
        <v>2019</v>
      </c>
      <c r="E94" s="97">
        <f t="shared" si="6"/>
        <v>162.2</v>
      </c>
      <c r="F94" s="196"/>
      <c r="G94" s="274">
        <f t="shared" si="7"/>
        <v>162.2</v>
      </c>
      <c r="H94" s="224"/>
      <c r="I94" s="224">
        <v>162.2</v>
      </c>
      <c r="J94" s="234"/>
      <c r="K94" s="226"/>
      <c r="L94" s="6" t="s">
        <v>34</v>
      </c>
      <c r="M94" s="369"/>
    </row>
    <row r="95" spans="1:13" ht="44.25" customHeight="1" thickBot="1">
      <c r="A95" s="468"/>
      <c r="B95" s="375"/>
      <c r="C95" s="376"/>
      <c r="D95" s="139">
        <v>2020</v>
      </c>
      <c r="E95" s="97">
        <f t="shared" si="6"/>
        <v>162.2</v>
      </c>
      <c r="F95" s="196"/>
      <c r="G95" s="274">
        <f t="shared" si="7"/>
        <v>162.2</v>
      </c>
      <c r="H95" s="224"/>
      <c r="I95" s="218">
        <v>162.2</v>
      </c>
      <c r="J95" s="144"/>
      <c r="K95" s="195"/>
      <c r="L95" s="6" t="s">
        <v>34</v>
      </c>
      <c r="M95" s="370"/>
    </row>
    <row r="96" spans="1:13" ht="103.5" customHeight="1" thickBot="1">
      <c r="A96" s="160" t="s">
        <v>114</v>
      </c>
      <c r="B96" s="601" t="s">
        <v>115</v>
      </c>
      <c r="C96" s="602"/>
      <c r="D96" s="51">
        <v>2017</v>
      </c>
      <c r="E96" s="97">
        <f t="shared" si="6"/>
        <v>2375.768</v>
      </c>
      <c r="F96" s="217"/>
      <c r="G96" s="274">
        <f t="shared" si="7"/>
        <v>0</v>
      </c>
      <c r="H96" s="147"/>
      <c r="I96" s="147"/>
      <c r="J96" s="106">
        <v>2375.768</v>
      </c>
      <c r="K96" s="195"/>
      <c r="L96" s="141" t="s">
        <v>50</v>
      </c>
      <c r="M96" s="142" t="s">
        <v>79</v>
      </c>
    </row>
    <row r="97" spans="1:13" ht="28.5" customHeight="1" thickBot="1">
      <c r="A97" s="160"/>
      <c r="B97" s="603"/>
      <c r="C97" s="604"/>
      <c r="D97" s="100"/>
      <c r="E97" s="97">
        <f t="shared" si="6"/>
        <v>0</v>
      </c>
      <c r="F97" s="217"/>
      <c r="G97" s="274">
        <f t="shared" si="7"/>
        <v>0</v>
      </c>
      <c r="H97" s="147"/>
      <c r="I97" s="147"/>
      <c r="J97" s="106">
        <v>0</v>
      </c>
      <c r="K97" s="195"/>
      <c r="L97" s="85"/>
      <c r="M97" s="239"/>
    </row>
    <row r="98" spans="1:13" ht="33" customHeight="1" hidden="1" thickBot="1">
      <c r="A98" s="161"/>
      <c r="B98" s="443" t="s">
        <v>51</v>
      </c>
      <c r="C98" s="103"/>
      <c r="D98" s="100">
        <v>2017</v>
      </c>
      <c r="E98" s="116">
        <v>0</v>
      </c>
      <c r="F98" s="113"/>
      <c r="G98" s="254">
        <f t="shared" si="5"/>
        <v>0</v>
      </c>
      <c r="H98" s="219"/>
      <c r="I98" s="115">
        <f>I99+I100+I101+I102+I103</f>
        <v>0</v>
      </c>
      <c r="J98" s="115">
        <f>J99+J100+J101+J102+J103</f>
        <v>0</v>
      </c>
      <c r="K98" s="225"/>
      <c r="L98" s="141"/>
      <c r="M98" s="142"/>
    </row>
    <row r="99" spans="1:13" ht="31.5" customHeight="1" hidden="1" thickBot="1">
      <c r="A99" s="161"/>
      <c r="B99" s="444"/>
      <c r="C99" s="102"/>
      <c r="D99" s="100"/>
      <c r="E99" s="116"/>
      <c r="F99" s="113"/>
      <c r="G99" s="254">
        <f t="shared" si="5"/>
        <v>0</v>
      </c>
      <c r="H99" s="114"/>
      <c r="I99" s="115">
        <v>0</v>
      </c>
      <c r="J99" s="115">
        <v>0</v>
      </c>
      <c r="K99" s="204"/>
      <c r="L99" s="8" t="s">
        <v>17</v>
      </c>
      <c r="M99" s="142"/>
    </row>
    <row r="100" spans="1:13" ht="34.5" customHeight="1" hidden="1" thickBot="1">
      <c r="A100" s="161"/>
      <c r="B100" s="444"/>
      <c r="C100" s="102"/>
      <c r="D100" s="100"/>
      <c r="E100" s="116"/>
      <c r="F100" s="113"/>
      <c r="G100" s="254">
        <f t="shared" si="5"/>
        <v>0</v>
      </c>
      <c r="H100" s="114"/>
      <c r="I100" s="115">
        <v>0</v>
      </c>
      <c r="J100" s="115">
        <v>0</v>
      </c>
      <c r="K100" s="204"/>
      <c r="L100" s="8" t="s">
        <v>26</v>
      </c>
      <c r="M100" s="142"/>
    </row>
    <row r="101" spans="1:13" ht="31.5" customHeight="1" hidden="1" thickBot="1">
      <c r="A101" s="161"/>
      <c r="B101" s="444"/>
      <c r="C101" s="102"/>
      <c r="D101" s="100"/>
      <c r="E101" s="116"/>
      <c r="F101" s="113"/>
      <c r="G101" s="254">
        <f t="shared" si="5"/>
        <v>0</v>
      </c>
      <c r="H101" s="114"/>
      <c r="I101" s="115">
        <v>0</v>
      </c>
      <c r="J101" s="115">
        <v>0</v>
      </c>
      <c r="K101" s="204"/>
      <c r="L101" s="8" t="s">
        <v>14</v>
      </c>
      <c r="M101" s="142"/>
    </row>
    <row r="102" spans="1:13" ht="31.5" customHeight="1" hidden="1" thickBot="1">
      <c r="A102" s="161"/>
      <c r="B102" s="444"/>
      <c r="C102" s="102"/>
      <c r="D102" s="100"/>
      <c r="E102" s="116"/>
      <c r="F102" s="113"/>
      <c r="G102" s="254">
        <f t="shared" si="5"/>
        <v>0</v>
      </c>
      <c r="H102" s="114"/>
      <c r="I102" s="115">
        <v>0</v>
      </c>
      <c r="J102" s="115">
        <v>0</v>
      </c>
      <c r="K102" s="204"/>
      <c r="L102" s="8" t="s">
        <v>27</v>
      </c>
      <c r="M102" s="142"/>
    </row>
    <row r="103" spans="1:13" ht="30" customHeight="1" hidden="1" thickBot="1">
      <c r="A103" s="161"/>
      <c r="B103" s="445"/>
      <c r="C103" s="102"/>
      <c r="D103" s="100"/>
      <c r="E103" s="116"/>
      <c r="F103" s="221"/>
      <c r="G103" s="254">
        <f t="shared" si="5"/>
        <v>0</v>
      </c>
      <c r="H103" s="222"/>
      <c r="I103" s="115">
        <v>0</v>
      </c>
      <c r="J103" s="115">
        <v>0</v>
      </c>
      <c r="K103" s="227"/>
      <c r="L103" s="8" t="s">
        <v>44</v>
      </c>
      <c r="M103" s="142"/>
    </row>
    <row r="104" spans="1:13" ht="27.75" customHeight="1" thickBot="1">
      <c r="A104" s="553"/>
      <c r="B104" s="457" t="s">
        <v>40</v>
      </c>
      <c r="C104" s="583"/>
      <c r="D104" s="51">
        <v>2017</v>
      </c>
      <c r="E104" s="273">
        <f>F104+G104+J104+K104</f>
        <v>3516.3419999999996</v>
      </c>
      <c r="F104" s="271">
        <f>F92+F63+F58+F53+F43+F38+F33+F16</f>
        <v>0</v>
      </c>
      <c r="G104" s="220">
        <f>H104+I104</f>
        <v>205.2</v>
      </c>
      <c r="H104" s="220">
        <f>H92+H63+H58+H53+H43+H38+H33+H16</f>
        <v>0</v>
      </c>
      <c r="I104" s="220">
        <f>I92+I63+I58+I53+I43+I38+I33+I16</f>
        <v>205.2</v>
      </c>
      <c r="J104" s="220">
        <f>J16+J33+J38+J43+J48+J53+J63+J92+J96</f>
        <v>3311.142</v>
      </c>
      <c r="K104" s="195">
        <v>0</v>
      </c>
      <c r="L104" s="8"/>
      <c r="M104" s="353"/>
    </row>
    <row r="105" spans="1:13" ht="32.25" customHeight="1" thickBot="1">
      <c r="A105" s="553"/>
      <c r="B105" s="459"/>
      <c r="C105" s="458"/>
      <c r="D105" s="51">
        <v>2018</v>
      </c>
      <c r="E105" s="273">
        <f>F105+G105+J105+K105</f>
        <v>2911.26</v>
      </c>
      <c r="F105" s="271">
        <f>F93+F64+F59+F54+F44+F39+F34+F17</f>
        <v>0</v>
      </c>
      <c r="G105" s="337">
        <f t="shared" si="5"/>
        <v>162.2</v>
      </c>
      <c r="H105" s="338">
        <f>H23+H34+H39+H44+H49+H55+H59+H70+H93</f>
        <v>0</v>
      </c>
      <c r="I105" s="220">
        <f>I23+I34+I39+I44+I55+I59+I70+I93+I97</f>
        <v>162.2</v>
      </c>
      <c r="J105" s="220">
        <f>J23+J34+J39+J44+J55+J59+J70+J93+J97+J49</f>
        <v>2749.0600000000004</v>
      </c>
      <c r="K105" s="339">
        <v>0</v>
      </c>
      <c r="L105" s="6"/>
      <c r="M105" s="446"/>
    </row>
    <row r="106" spans="1:13" ht="32.25" customHeight="1" thickBot="1">
      <c r="A106" s="553"/>
      <c r="B106" s="459"/>
      <c r="C106" s="458"/>
      <c r="D106" s="51">
        <v>2019</v>
      </c>
      <c r="E106" s="273">
        <f>F106+G106+J106+K106</f>
        <v>245.66</v>
      </c>
      <c r="F106" s="271">
        <f>F94+F65+F60+F55+F45+F40+F35+F18</f>
        <v>0</v>
      </c>
      <c r="G106" s="254">
        <f t="shared" si="5"/>
        <v>162.2</v>
      </c>
      <c r="H106" s="224">
        <f>H24+H35+H40+H45+H50+H56+H60+H71+H94</f>
        <v>0</v>
      </c>
      <c r="I106" s="223">
        <f>I24+I35+I40+I45+I56+I60+I71+I94+I98</f>
        <v>162.2</v>
      </c>
      <c r="J106" s="145">
        <f>J78</f>
        <v>83.46000000000001</v>
      </c>
      <c r="K106" s="195">
        <v>0</v>
      </c>
      <c r="L106" s="6"/>
      <c r="M106" s="446"/>
    </row>
    <row r="107" spans="1:13" ht="29.25" customHeight="1" thickBot="1">
      <c r="A107" s="553"/>
      <c r="B107" s="460"/>
      <c r="C107" s="461"/>
      <c r="D107" s="51">
        <v>2020</v>
      </c>
      <c r="E107" s="123">
        <f>F107+G107+J107+K107</f>
        <v>245.66</v>
      </c>
      <c r="F107" s="271">
        <f>F95+F66+F61+F56+F46+F41+F36+F19</f>
        <v>0</v>
      </c>
      <c r="G107" s="254">
        <f t="shared" si="5"/>
        <v>162.2</v>
      </c>
      <c r="H107" s="272">
        <f>H25+H36+H41+H46+H51+H57+H61+H72+H95</f>
        <v>0</v>
      </c>
      <c r="I107" s="223">
        <f>I25+I36+I41+I46+I57+I61+I72+I95+I99</f>
        <v>162.2</v>
      </c>
      <c r="J107" s="145">
        <f>J27+J36+J41+J46+J51+J57+J85</f>
        <v>83.46000000000001</v>
      </c>
      <c r="K107" s="225">
        <v>0</v>
      </c>
      <c r="L107" s="6"/>
      <c r="M107" s="354"/>
    </row>
    <row r="108" spans="1:13" ht="37.5" customHeight="1" thickBot="1">
      <c r="A108" s="161"/>
      <c r="B108" s="447" t="s">
        <v>24</v>
      </c>
      <c r="C108" s="448"/>
      <c r="D108" s="448"/>
      <c r="E108" s="448"/>
      <c r="F108" s="448"/>
      <c r="G108" s="448"/>
      <c r="H108" s="448"/>
      <c r="I108" s="448"/>
      <c r="J108" s="448"/>
      <c r="K108" s="448"/>
      <c r="L108" s="448"/>
      <c r="M108" s="449"/>
    </row>
    <row r="109" spans="1:13" ht="42.75" customHeight="1" thickBot="1">
      <c r="A109" s="161"/>
      <c r="B109" s="465" t="s">
        <v>81</v>
      </c>
      <c r="C109" s="466"/>
      <c r="D109" s="466"/>
      <c r="E109" s="466"/>
      <c r="F109" s="466"/>
      <c r="G109" s="466"/>
      <c r="H109" s="466"/>
      <c r="I109" s="466"/>
      <c r="J109" s="466"/>
      <c r="K109" s="466"/>
      <c r="L109" s="466"/>
      <c r="M109" s="467"/>
    </row>
    <row r="110" spans="1:13" ht="24.75" customHeight="1" thickBot="1">
      <c r="A110" s="161"/>
      <c r="B110" s="567" t="s">
        <v>83</v>
      </c>
      <c r="C110" s="568"/>
      <c r="D110" s="568"/>
      <c r="E110" s="568"/>
      <c r="F110" s="568"/>
      <c r="G110" s="568"/>
      <c r="H110" s="568"/>
      <c r="I110" s="568"/>
      <c r="J110" s="568"/>
      <c r="K110" s="174"/>
      <c r="L110" s="7"/>
      <c r="M110" s="4"/>
    </row>
    <row r="111" spans="1:13" ht="29.25" customHeight="1" thickBot="1">
      <c r="A111" s="161"/>
      <c r="B111" s="365" t="s">
        <v>82</v>
      </c>
      <c r="C111" s="366"/>
      <c r="D111" s="366"/>
      <c r="E111" s="366"/>
      <c r="F111" s="366"/>
      <c r="G111" s="366"/>
      <c r="H111" s="366"/>
      <c r="I111" s="366"/>
      <c r="J111" s="367"/>
      <c r="K111" s="13"/>
      <c r="L111" s="13"/>
      <c r="M111" s="7"/>
    </row>
    <row r="112" spans="1:13" ht="19.5" customHeight="1" thickBot="1">
      <c r="A112" s="161"/>
      <c r="B112" s="569" t="s">
        <v>72</v>
      </c>
      <c r="C112" s="570"/>
      <c r="D112" s="570"/>
      <c r="E112" s="570"/>
      <c r="F112" s="570"/>
      <c r="G112" s="570"/>
      <c r="H112" s="570"/>
      <c r="I112" s="570"/>
      <c r="J112" s="570"/>
      <c r="K112" s="175"/>
      <c r="L112" s="5"/>
      <c r="M112" s="7"/>
    </row>
    <row r="113" spans="1:13" ht="26.25" customHeight="1" thickBot="1">
      <c r="A113" s="161"/>
      <c r="B113" s="231" t="s">
        <v>3</v>
      </c>
      <c r="C113" s="232"/>
      <c r="D113" s="232"/>
      <c r="E113" s="232"/>
      <c r="F113" s="232"/>
      <c r="G113" s="232"/>
      <c r="H113" s="232"/>
      <c r="I113" s="2"/>
      <c r="J113" s="2"/>
      <c r="K113" s="2"/>
      <c r="L113" s="4"/>
      <c r="M113" s="2"/>
    </row>
    <row r="114" spans="1:13" ht="44.25" customHeight="1" thickBot="1">
      <c r="A114" s="468" t="s">
        <v>142</v>
      </c>
      <c r="B114" s="450" t="s">
        <v>143</v>
      </c>
      <c r="C114" s="138" t="s">
        <v>93</v>
      </c>
      <c r="D114" s="435">
        <v>2017</v>
      </c>
      <c r="E114" s="68">
        <f>F114+G114+J114+K114</f>
        <v>15500.856</v>
      </c>
      <c r="F114" s="63"/>
      <c r="G114" s="277">
        <f>H114+I114</f>
        <v>0</v>
      </c>
      <c r="H114" s="64"/>
      <c r="I114" s="101"/>
      <c r="J114" s="101">
        <f>J129+J130+J131+J132+J133+J135</f>
        <v>15500.856</v>
      </c>
      <c r="K114" s="294">
        <v>0</v>
      </c>
      <c r="L114" s="14" t="s">
        <v>47</v>
      </c>
      <c r="M114" s="429" t="s">
        <v>88</v>
      </c>
    </row>
    <row r="115" spans="1:13" ht="61.5" customHeight="1" thickBot="1">
      <c r="A115" s="468"/>
      <c r="B115" s="450"/>
      <c r="C115" s="137" t="s">
        <v>94</v>
      </c>
      <c r="D115" s="436"/>
      <c r="E115" s="68">
        <f>F115+G115+J115+K115</f>
        <v>10933.428</v>
      </c>
      <c r="F115" s="63"/>
      <c r="G115" s="278">
        <f>H115+I115</f>
        <v>0</v>
      </c>
      <c r="H115" s="230"/>
      <c r="I115" s="68"/>
      <c r="J115" s="101">
        <f>J134</f>
        <v>10933.428</v>
      </c>
      <c r="K115" s="294">
        <v>0</v>
      </c>
      <c r="L115" s="14" t="s">
        <v>8</v>
      </c>
      <c r="M115" s="430"/>
    </row>
    <row r="116" spans="1:13" ht="41.25" customHeight="1" thickBot="1">
      <c r="A116" s="468"/>
      <c r="B116" s="450"/>
      <c r="C116" s="137" t="s">
        <v>46</v>
      </c>
      <c r="D116" s="92">
        <v>2018</v>
      </c>
      <c r="E116" s="324">
        <f>F116+G116+J116+K116</f>
        <v>24777.583429999995</v>
      </c>
      <c r="F116" s="228"/>
      <c r="G116" s="67">
        <f>H116+I116</f>
        <v>0</v>
      </c>
      <c r="H116" s="67">
        <v>0</v>
      </c>
      <c r="I116" s="229">
        <v>0</v>
      </c>
      <c r="J116" s="101">
        <f>J117+J119+J120+J121+J122+J123+J124+J125+J118</f>
        <v>24777.583429999995</v>
      </c>
      <c r="K116" s="311">
        <v>0</v>
      </c>
      <c r="L116" s="14"/>
      <c r="M116" s="430"/>
    </row>
    <row r="117" spans="1:13" ht="28.5" customHeight="1" thickBot="1">
      <c r="A117" s="468"/>
      <c r="B117" s="450"/>
      <c r="C117" s="137" t="s">
        <v>55</v>
      </c>
      <c r="D117" s="92"/>
      <c r="E117" s="330"/>
      <c r="F117" s="230"/>
      <c r="G117" s="280"/>
      <c r="H117" s="230"/>
      <c r="I117" s="328"/>
      <c r="J117" s="145">
        <v>105.997</v>
      </c>
      <c r="K117" s="294">
        <v>0</v>
      </c>
      <c r="L117" s="414" t="s">
        <v>8</v>
      </c>
      <c r="M117" s="430"/>
    </row>
    <row r="118" spans="1:13" ht="28.5" customHeight="1" thickBot="1">
      <c r="A118" s="468"/>
      <c r="B118" s="450"/>
      <c r="C118" s="332" t="s">
        <v>151</v>
      </c>
      <c r="D118" s="148"/>
      <c r="E118" s="333"/>
      <c r="F118" s="67"/>
      <c r="G118" s="334"/>
      <c r="H118" s="335"/>
      <c r="I118" s="90"/>
      <c r="J118" s="336">
        <v>2647.00046</v>
      </c>
      <c r="K118" s="294"/>
      <c r="L118" s="438"/>
      <c r="M118" s="430"/>
    </row>
    <row r="119" spans="1:13" ht="22.5" customHeight="1" thickBot="1">
      <c r="A119" s="468"/>
      <c r="B119" s="450"/>
      <c r="C119" s="138" t="s">
        <v>153</v>
      </c>
      <c r="D119" s="323"/>
      <c r="E119" s="134"/>
      <c r="F119" s="64"/>
      <c r="G119" s="331"/>
      <c r="H119" s="238"/>
      <c r="I119" s="329"/>
      <c r="J119" s="145">
        <f>19000-4993.27603</f>
        <v>14006.72397</v>
      </c>
      <c r="K119" s="294">
        <v>0</v>
      </c>
      <c r="L119" s="438"/>
      <c r="M119" s="430"/>
    </row>
    <row r="120" spans="1:13" ht="24" customHeight="1" thickBot="1">
      <c r="A120" s="468"/>
      <c r="B120" s="450"/>
      <c r="C120" s="137" t="s">
        <v>56</v>
      </c>
      <c r="D120" s="92"/>
      <c r="E120" s="134"/>
      <c r="F120" s="67"/>
      <c r="G120" s="281"/>
      <c r="H120" s="67"/>
      <c r="I120" s="90"/>
      <c r="J120" s="145">
        <v>620.082</v>
      </c>
      <c r="K120" s="294">
        <v>0</v>
      </c>
      <c r="L120" s="438"/>
      <c r="M120" s="430"/>
    </row>
    <row r="121" spans="1:13" ht="26.25" customHeight="1" thickBot="1">
      <c r="A121" s="468"/>
      <c r="B121" s="450"/>
      <c r="C121" s="137" t="s">
        <v>57</v>
      </c>
      <c r="D121" s="92"/>
      <c r="E121" s="134"/>
      <c r="F121" s="67"/>
      <c r="G121" s="279"/>
      <c r="H121" s="122"/>
      <c r="I121" s="90"/>
      <c r="J121" s="145">
        <v>4446.112</v>
      </c>
      <c r="K121" s="294">
        <v>0</v>
      </c>
      <c r="L121" s="438"/>
      <c r="M121" s="430"/>
    </row>
    <row r="122" spans="1:13" ht="22.5" customHeight="1" thickBot="1">
      <c r="A122" s="468"/>
      <c r="B122" s="450"/>
      <c r="C122" s="137" t="s">
        <v>58</v>
      </c>
      <c r="D122" s="92"/>
      <c r="E122" s="134"/>
      <c r="F122" s="67"/>
      <c r="G122" s="281"/>
      <c r="H122" s="67"/>
      <c r="I122" s="90"/>
      <c r="J122" s="145">
        <f>1640-100</f>
        <v>1540</v>
      </c>
      <c r="K122" s="294">
        <v>0</v>
      </c>
      <c r="L122" s="415"/>
      <c r="M122" s="430"/>
    </row>
    <row r="123" spans="1:13" ht="24.75" customHeight="1" thickBot="1">
      <c r="A123" s="468"/>
      <c r="B123" s="450"/>
      <c r="C123" s="137" t="s">
        <v>57</v>
      </c>
      <c r="D123" s="92"/>
      <c r="E123" s="134"/>
      <c r="F123" s="67"/>
      <c r="G123" s="279"/>
      <c r="H123" s="122"/>
      <c r="I123" s="90"/>
      <c r="J123" s="145">
        <v>196.448</v>
      </c>
      <c r="K123" s="294">
        <v>0</v>
      </c>
      <c r="L123" s="14" t="s">
        <v>60</v>
      </c>
      <c r="M123" s="430"/>
    </row>
    <row r="124" spans="1:13" ht="24.75" customHeight="1" thickBot="1">
      <c r="A124" s="468"/>
      <c r="B124" s="450"/>
      <c r="C124" s="137" t="s">
        <v>58</v>
      </c>
      <c r="D124" s="92"/>
      <c r="E124" s="134"/>
      <c r="F124" s="67"/>
      <c r="G124" s="279"/>
      <c r="H124" s="122"/>
      <c r="I124" s="90"/>
      <c r="J124" s="145">
        <f>624.103+100</f>
        <v>724.103</v>
      </c>
      <c r="K124" s="294">
        <v>0</v>
      </c>
      <c r="L124" s="14" t="s">
        <v>61</v>
      </c>
      <c r="M124" s="430"/>
    </row>
    <row r="125" spans="1:13" ht="27.75" customHeight="1" thickBot="1">
      <c r="A125" s="468"/>
      <c r="B125" s="450"/>
      <c r="C125" s="137" t="s">
        <v>59</v>
      </c>
      <c r="D125" s="92"/>
      <c r="E125" s="134"/>
      <c r="F125" s="67"/>
      <c r="G125" s="281"/>
      <c r="H125" s="67"/>
      <c r="I125" s="90"/>
      <c r="J125" s="145">
        <v>491.117</v>
      </c>
      <c r="K125" s="294">
        <v>0</v>
      </c>
      <c r="L125" s="14" t="s">
        <v>63</v>
      </c>
      <c r="M125" s="430"/>
    </row>
    <row r="126" spans="1:13" ht="24.75" customHeight="1" thickBot="1">
      <c r="A126" s="468"/>
      <c r="B126" s="450"/>
      <c r="C126" s="137" t="s">
        <v>62</v>
      </c>
      <c r="D126" s="92"/>
      <c r="E126" s="134"/>
      <c r="F126" s="67"/>
      <c r="G126" s="279"/>
      <c r="H126" s="122"/>
      <c r="I126" s="90"/>
      <c r="K126" s="294">
        <v>0</v>
      </c>
      <c r="L126" s="14" t="s">
        <v>63</v>
      </c>
      <c r="M126" s="430"/>
    </row>
    <row r="127" spans="1:13" ht="39" customHeight="1" thickBot="1">
      <c r="A127" s="468"/>
      <c r="B127" s="450"/>
      <c r="C127" s="137" t="s">
        <v>46</v>
      </c>
      <c r="D127" s="148">
        <v>2019</v>
      </c>
      <c r="E127" s="134">
        <f aca="true" t="shared" si="8" ref="E127:E137">F127+G127+J127+K127</f>
        <v>0</v>
      </c>
      <c r="F127" s="65"/>
      <c r="G127" s="279">
        <f>H127+I127</f>
        <v>0</v>
      </c>
      <c r="H127" s="66"/>
      <c r="I127" s="90"/>
      <c r="J127" s="145">
        <v>0</v>
      </c>
      <c r="K127" s="294">
        <v>0</v>
      </c>
      <c r="L127" s="14" t="s">
        <v>8</v>
      </c>
      <c r="M127" s="430"/>
    </row>
    <row r="128" spans="1:13" ht="39.75" customHeight="1" thickBot="1">
      <c r="A128" s="468"/>
      <c r="B128" s="451"/>
      <c r="C128" s="140" t="s">
        <v>46</v>
      </c>
      <c r="D128" s="148">
        <v>2020</v>
      </c>
      <c r="E128" s="134">
        <f t="shared" si="8"/>
        <v>0</v>
      </c>
      <c r="F128" s="65"/>
      <c r="G128" s="279">
        <f>H128+I128</f>
        <v>0</v>
      </c>
      <c r="H128" s="66"/>
      <c r="I128" s="91"/>
      <c r="J128" s="145">
        <v>0</v>
      </c>
      <c r="K128" s="294">
        <v>0</v>
      </c>
      <c r="L128" s="14" t="s">
        <v>8</v>
      </c>
      <c r="M128" s="430"/>
    </row>
    <row r="129" spans="1:13" ht="37.5" customHeight="1" thickBot="1">
      <c r="A129" s="468" t="s">
        <v>116</v>
      </c>
      <c r="B129" s="452" t="s">
        <v>117</v>
      </c>
      <c r="C129" s="453"/>
      <c r="D129" s="377">
        <v>2017</v>
      </c>
      <c r="E129" s="134">
        <f t="shared" si="8"/>
        <v>6400.301</v>
      </c>
      <c r="F129" s="107"/>
      <c r="G129" s="279">
        <f aca="true" t="shared" si="9" ref="G129:G135">H129+I129</f>
        <v>0</v>
      </c>
      <c r="H129" s="108"/>
      <c r="I129" s="283"/>
      <c r="J129" s="282">
        <v>6400.301</v>
      </c>
      <c r="K129" s="294">
        <v>0</v>
      </c>
      <c r="L129" s="14" t="s">
        <v>8</v>
      </c>
      <c r="M129" s="430"/>
    </row>
    <row r="130" spans="1:13" ht="33.75" customHeight="1" thickBot="1">
      <c r="A130" s="468"/>
      <c r="B130" s="456"/>
      <c r="C130" s="566"/>
      <c r="D130" s="379"/>
      <c r="E130" s="134">
        <f t="shared" si="8"/>
        <v>1458.533</v>
      </c>
      <c r="F130" s="107"/>
      <c r="G130" s="279">
        <f t="shared" si="9"/>
        <v>0</v>
      </c>
      <c r="H130" s="108"/>
      <c r="I130" s="109"/>
      <c r="J130" s="109">
        <v>1458.533</v>
      </c>
      <c r="K130" s="294">
        <v>0</v>
      </c>
      <c r="L130" s="14" t="s">
        <v>4</v>
      </c>
      <c r="M130" s="430"/>
    </row>
    <row r="131" spans="1:13" ht="30" customHeight="1" thickBot="1">
      <c r="A131" s="468" t="s">
        <v>118</v>
      </c>
      <c r="B131" s="452" t="s">
        <v>119</v>
      </c>
      <c r="C131" s="453"/>
      <c r="D131" s="377">
        <v>2017</v>
      </c>
      <c r="E131" s="134">
        <f t="shared" si="8"/>
        <v>2177.928</v>
      </c>
      <c r="F131" s="107"/>
      <c r="G131" s="279">
        <f t="shared" si="9"/>
        <v>0</v>
      </c>
      <c r="H131" s="108"/>
      <c r="I131" s="109"/>
      <c r="J131" s="109">
        <v>2177.928</v>
      </c>
      <c r="K131" s="294">
        <v>0</v>
      </c>
      <c r="L131" s="14" t="s">
        <v>8</v>
      </c>
      <c r="M131" s="430"/>
    </row>
    <row r="132" spans="1:13" ht="31.5" customHeight="1" thickBot="1">
      <c r="A132" s="468"/>
      <c r="B132" s="456"/>
      <c r="C132" s="566"/>
      <c r="D132" s="379"/>
      <c r="E132" s="134">
        <f t="shared" si="8"/>
        <v>431.162</v>
      </c>
      <c r="F132" s="107"/>
      <c r="G132" s="279">
        <f t="shared" si="9"/>
        <v>0</v>
      </c>
      <c r="H132" s="108"/>
      <c r="I132" s="109"/>
      <c r="J132" s="109">
        <v>431.162</v>
      </c>
      <c r="K132" s="294">
        <v>0</v>
      </c>
      <c r="L132" s="14" t="s">
        <v>4</v>
      </c>
      <c r="M132" s="430"/>
    </row>
    <row r="133" spans="1:13" ht="27.75" customHeight="1" thickBot="1">
      <c r="A133" s="468" t="s">
        <v>120</v>
      </c>
      <c r="B133" s="452" t="s">
        <v>121</v>
      </c>
      <c r="C133" s="453"/>
      <c r="D133" s="377">
        <v>2017</v>
      </c>
      <c r="E133" s="134">
        <f t="shared" si="8"/>
        <v>4135.29</v>
      </c>
      <c r="F133" s="107"/>
      <c r="G133" s="279">
        <f t="shared" si="9"/>
        <v>0</v>
      </c>
      <c r="H133" s="108"/>
      <c r="I133" s="109"/>
      <c r="J133" s="109">
        <v>4135.29</v>
      </c>
      <c r="K133" s="294">
        <v>0</v>
      </c>
      <c r="L133" s="414" t="s">
        <v>8</v>
      </c>
      <c r="M133" s="430"/>
    </row>
    <row r="134" spans="1:13" ht="30.75" customHeight="1" thickBot="1">
      <c r="A134" s="468"/>
      <c r="B134" s="454"/>
      <c r="C134" s="455"/>
      <c r="D134" s="378"/>
      <c r="E134" s="134">
        <f t="shared" si="8"/>
        <v>10933.428</v>
      </c>
      <c r="F134" s="107"/>
      <c r="G134" s="279">
        <f t="shared" si="9"/>
        <v>0</v>
      </c>
      <c r="H134" s="108"/>
      <c r="I134" s="109"/>
      <c r="J134" s="109">
        <v>10933.428</v>
      </c>
      <c r="K134" s="294">
        <v>0</v>
      </c>
      <c r="L134" s="415"/>
      <c r="M134" s="430"/>
    </row>
    <row r="135" spans="1:13" ht="42.75" customHeight="1" thickBot="1">
      <c r="A135" s="468"/>
      <c r="B135" s="456"/>
      <c r="C135" s="455"/>
      <c r="D135" s="379"/>
      <c r="E135" s="303">
        <f t="shared" si="8"/>
        <v>897.642</v>
      </c>
      <c r="F135" s="301"/>
      <c r="G135" s="279">
        <f t="shared" si="9"/>
        <v>0</v>
      </c>
      <c r="H135" s="107"/>
      <c r="I135" s="110"/>
      <c r="J135" s="109">
        <v>897.642</v>
      </c>
      <c r="K135" s="294">
        <v>0</v>
      </c>
      <c r="L135" s="308" t="s">
        <v>4</v>
      </c>
      <c r="M135" s="431"/>
    </row>
    <row r="136" spans="1:13" ht="29.25" customHeight="1" thickBot="1">
      <c r="A136" s="571" t="s">
        <v>145</v>
      </c>
      <c r="B136" s="452" t="s">
        <v>146</v>
      </c>
      <c r="C136" s="316"/>
      <c r="D136" s="313">
        <v>2018</v>
      </c>
      <c r="E136" s="109">
        <f t="shared" si="8"/>
        <v>6112.3</v>
      </c>
      <c r="F136" s="109">
        <f>F137+F144</f>
        <v>0</v>
      </c>
      <c r="G136" s="109">
        <f>H136+I136</f>
        <v>0</v>
      </c>
      <c r="H136" s="109">
        <f>H137+H144</f>
        <v>0</v>
      </c>
      <c r="I136" s="109">
        <f>I137+I144</f>
        <v>0</v>
      </c>
      <c r="J136" s="109">
        <f>J137+J144</f>
        <v>6112.3</v>
      </c>
      <c r="K136" s="109">
        <f>K137+K144</f>
        <v>0</v>
      </c>
      <c r="L136" s="312"/>
      <c r="M136" s="591" t="s">
        <v>152</v>
      </c>
    </row>
    <row r="137" spans="1:13" ht="29.25" customHeight="1" thickBot="1">
      <c r="A137" s="572"/>
      <c r="B137" s="590"/>
      <c r="C137" s="314"/>
      <c r="D137" s="315">
        <v>2018</v>
      </c>
      <c r="E137" s="109">
        <f t="shared" si="8"/>
        <v>1606.3</v>
      </c>
      <c r="F137" s="309"/>
      <c r="G137" s="307">
        <f aca="true" t="shared" si="10" ref="G137:G152">H137+I137</f>
        <v>0</v>
      </c>
      <c r="H137" s="310"/>
      <c r="I137" s="110"/>
      <c r="J137" s="109">
        <f>SUM(J138:J143)</f>
        <v>1606.3</v>
      </c>
      <c r="K137" s="311"/>
      <c r="L137" s="312"/>
      <c r="M137" s="592"/>
    </row>
    <row r="138" spans="1:13" ht="29.25" customHeight="1" thickBot="1">
      <c r="A138" s="572"/>
      <c r="B138" s="590"/>
      <c r="C138" s="137" t="s">
        <v>55</v>
      </c>
      <c r="D138" s="313"/>
      <c r="E138" s="307">
        <f aca="true" t="shared" si="11" ref="E138:E143">F138+G138+J138+K138</f>
        <v>24</v>
      </c>
      <c r="F138" s="301"/>
      <c r="G138" s="307">
        <f t="shared" si="10"/>
        <v>0</v>
      </c>
      <c r="H138" s="107"/>
      <c r="I138" s="110"/>
      <c r="J138" s="147">
        <v>24</v>
      </c>
      <c r="K138" s="294"/>
      <c r="L138" s="308" t="s">
        <v>147</v>
      </c>
      <c r="M138" s="592"/>
    </row>
    <row r="139" spans="1:13" ht="29.25" customHeight="1" thickBot="1">
      <c r="A139" s="572"/>
      <c r="B139" s="590"/>
      <c r="C139" s="137" t="s">
        <v>151</v>
      </c>
      <c r="D139" s="313"/>
      <c r="E139" s="307">
        <f t="shared" si="11"/>
        <v>304.8</v>
      </c>
      <c r="F139" s="107"/>
      <c r="G139" s="307">
        <f t="shared" si="10"/>
        <v>0</v>
      </c>
      <c r="H139" s="107"/>
      <c r="I139" s="110"/>
      <c r="J139" s="147">
        <v>304.8</v>
      </c>
      <c r="K139" s="294"/>
      <c r="L139" s="308" t="s">
        <v>148</v>
      </c>
      <c r="M139" s="592"/>
    </row>
    <row r="140" spans="1:13" ht="29.25" customHeight="1" thickBot="1">
      <c r="A140" s="572"/>
      <c r="B140" s="590"/>
      <c r="C140" s="137" t="s">
        <v>56</v>
      </c>
      <c r="D140" s="313"/>
      <c r="E140" s="307">
        <f t="shared" si="11"/>
        <v>138.5</v>
      </c>
      <c r="F140" s="304"/>
      <c r="G140" s="307">
        <f t="shared" si="10"/>
        <v>0</v>
      </c>
      <c r="H140" s="107"/>
      <c r="I140" s="110"/>
      <c r="J140" s="147">
        <v>138.5</v>
      </c>
      <c r="K140" s="294"/>
      <c r="L140" s="308" t="s">
        <v>149</v>
      </c>
      <c r="M140" s="592"/>
    </row>
    <row r="141" spans="1:13" ht="29.25" customHeight="1" thickBot="1">
      <c r="A141" s="572"/>
      <c r="B141" s="590"/>
      <c r="C141" s="137" t="s">
        <v>57</v>
      </c>
      <c r="D141" s="313"/>
      <c r="E141" s="307">
        <f t="shared" si="11"/>
        <v>874</v>
      </c>
      <c r="F141" s="107"/>
      <c r="G141" s="307">
        <f t="shared" si="10"/>
        <v>0</v>
      </c>
      <c r="H141" s="107"/>
      <c r="I141" s="110"/>
      <c r="J141" s="147">
        <v>874</v>
      </c>
      <c r="K141" s="294"/>
      <c r="L141" s="308" t="s">
        <v>150</v>
      </c>
      <c r="M141" s="592"/>
    </row>
    <row r="142" spans="1:13" ht="29.25" customHeight="1" thickBot="1">
      <c r="A142" s="572"/>
      <c r="B142" s="590"/>
      <c r="C142" s="137" t="s">
        <v>58</v>
      </c>
      <c r="D142" s="313"/>
      <c r="E142" s="307">
        <f t="shared" si="11"/>
        <v>100</v>
      </c>
      <c r="F142" s="304"/>
      <c r="G142" s="307">
        <f t="shared" si="10"/>
        <v>0</v>
      </c>
      <c r="H142" s="107"/>
      <c r="I142" s="110"/>
      <c r="J142" s="147">
        <v>100</v>
      </c>
      <c r="K142" s="294"/>
      <c r="L142" s="308" t="s">
        <v>61</v>
      </c>
      <c r="M142" s="592"/>
    </row>
    <row r="143" spans="1:13" ht="29.25" customHeight="1" thickBot="1">
      <c r="A143" s="572"/>
      <c r="B143" s="590"/>
      <c r="C143" s="137" t="s">
        <v>59</v>
      </c>
      <c r="D143" s="313"/>
      <c r="E143" s="307">
        <f t="shared" si="11"/>
        <v>165</v>
      </c>
      <c r="F143" s="107"/>
      <c r="G143" s="307">
        <f t="shared" si="10"/>
        <v>0</v>
      </c>
      <c r="H143" s="107"/>
      <c r="I143" s="110"/>
      <c r="J143" s="147">
        <v>165</v>
      </c>
      <c r="K143" s="294"/>
      <c r="L143" s="308" t="s">
        <v>59</v>
      </c>
      <c r="M143" s="592"/>
    </row>
    <row r="144" spans="1:13" ht="29.25" customHeight="1" thickBot="1">
      <c r="A144" s="572"/>
      <c r="B144" s="590"/>
      <c r="C144" s="137"/>
      <c r="D144" s="313">
        <v>2018</v>
      </c>
      <c r="E144" s="109">
        <f>F144+G144+J144+K144</f>
        <v>4506</v>
      </c>
      <c r="F144" s="123">
        <f>SUM(F145:F150)</f>
        <v>0</v>
      </c>
      <c r="G144" s="109">
        <f t="shared" si="10"/>
        <v>0</v>
      </c>
      <c r="H144" s="123">
        <f>SUM(H145:H150)</f>
        <v>0</v>
      </c>
      <c r="I144" s="123">
        <f>SUM(I145:I150)</f>
        <v>0</v>
      </c>
      <c r="J144" s="109">
        <f>SUM(J145:J150)</f>
        <v>4506</v>
      </c>
      <c r="K144" s="123">
        <f>SUM(K145:K150)</f>
        <v>0</v>
      </c>
      <c r="L144" s="312"/>
      <c r="M144" s="592"/>
    </row>
    <row r="145" spans="1:13" ht="29.25" customHeight="1" thickBot="1">
      <c r="A145" s="572"/>
      <c r="B145" s="590"/>
      <c r="C145" s="137" t="s">
        <v>55</v>
      </c>
      <c r="D145" s="313"/>
      <c r="E145" s="307">
        <f aca="true" t="shared" si="12" ref="E145:E152">F145+G145+J145+K145</f>
        <v>500</v>
      </c>
      <c r="F145" s="107"/>
      <c r="G145" s="307">
        <f t="shared" si="10"/>
        <v>0</v>
      </c>
      <c r="H145" s="107"/>
      <c r="I145" s="110"/>
      <c r="J145" s="307">
        <v>500</v>
      </c>
      <c r="K145" s="294"/>
      <c r="L145" s="308" t="s">
        <v>63</v>
      </c>
      <c r="M145" s="592"/>
    </row>
    <row r="146" spans="1:13" ht="29.25" customHeight="1" thickBot="1">
      <c r="A146" s="572"/>
      <c r="B146" s="590"/>
      <c r="C146" s="137" t="s">
        <v>151</v>
      </c>
      <c r="D146" s="313"/>
      <c r="E146" s="307">
        <f t="shared" si="12"/>
        <v>306</v>
      </c>
      <c r="F146" s="304"/>
      <c r="G146" s="307">
        <f t="shared" si="10"/>
        <v>0</v>
      </c>
      <c r="H146" s="107"/>
      <c r="I146" s="110"/>
      <c r="J146" s="307">
        <v>306</v>
      </c>
      <c r="K146" s="294"/>
      <c r="L146" s="308" t="s">
        <v>63</v>
      </c>
      <c r="M146" s="592"/>
    </row>
    <row r="147" spans="1:13" ht="29.25" customHeight="1" thickBot="1">
      <c r="A147" s="572"/>
      <c r="B147" s="590"/>
      <c r="C147" s="137" t="s">
        <v>56</v>
      </c>
      <c r="D147" s="313"/>
      <c r="E147" s="307">
        <f t="shared" si="12"/>
        <v>0</v>
      </c>
      <c r="F147" s="107"/>
      <c r="G147" s="307">
        <f t="shared" si="10"/>
        <v>0</v>
      </c>
      <c r="H147" s="107"/>
      <c r="I147" s="110"/>
      <c r="J147" s="307">
        <v>0</v>
      </c>
      <c r="K147" s="294"/>
      <c r="L147" s="308" t="s">
        <v>63</v>
      </c>
      <c r="M147" s="592"/>
    </row>
    <row r="148" spans="1:13" ht="29.25" customHeight="1" thickBot="1">
      <c r="A148" s="572"/>
      <c r="B148" s="590"/>
      <c r="C148" s="137" t="s">
        <v>57</v>
      </c>
      <c r="D148" s="313"/>
      <c r="E148" s="307">
        <f t="shared" si="12"/>
        <v>1940</v>
      </c>
      <c r="F148" s="304"/>
      <c r="G148" s="307">
        <f t="shared" si="10"/>
        <v>0</v>
      </c>
      <c r="H148" s="107"/>
      <c r="I148" s="110"/>
      <c r="J148" s="307">
        <v>1940</v>
      </c>
      <c r="K148" s="294"/>
      <c r="L148" s="308" t="s">
        <v>63</v>
      </c>
      <c r="M148" s="592"/>
    </row>
    <row r="149" spans="1:13" ht="29.25" customHeight="1" thickBot="1">
      <c r="A149" s="572"/>
      <c r="B149" s="590"/>
      <c r="C149" s="137" t="s">
        <v>58</v>
      </c>
      <c r="D149" s="313"/>
      <c r="E149" s="307">
        <f t="shared" si="12"/>
        <v>750</v>
      </c>
      <c r="F149" s="107"/>
      <c r="G149" s="307">
        <f t="shared" si="10"/>
        <v>0</v>
      </c>
      <c r="H149" s="107"/>
      <c r="I149" s="110"/>
      <c r="J149" s="307">
        <v>750</v>
      </c>
      <c r="K149" s="294"/>
      <c r="L149" s="308" t="s">
        <v>63</v>
      </c>
      <c r="M149" s="592"/>
    </row>
    <row r="150" spans="1:13" ht="29.25" customHeight="1" thickBot="1">
      <c r="A150" s="572"/>
      <c r="B150" s="590"/>
      <c r="C150" s="137" t="s">
        <v>59</v>
      </c>
      <c r="D150" s="313"/>
      <c r="E150" s="307">
        <f t="shared" si="12"/>
        <v>1010</v>
      </c>
      <c r="F150" s="107"/>
      <c r="G150" s="307">
        <f t="shared" si="10"/>
        <v>0</v>
      </c>
      <c r="H150" s="107"/>
      <c r="I150" s="110"/>
      <c r="J150" s="307">
        <v>1010</v>
      </c>
      <c r="K150" s="294"/>
      <c r="L150" s="308" t="s">
        <v>63</v>
      </c>
      <c r="M150" s="592"/>
    </row>
    <row r="151" spans="1:13" ht="29.25" customHeight="1" thickBot="1">
      <c r="A151" s="572"/>
      <c r="B151" s="454"/>
      <c r="C151" s="316"/>
      <c r="D151" s="318">
        <v>2019</v>
      </c>
      <c r="E151" s="307">
        <f t="shared" si="12"/>
        <v>0</v>
      </c>
      <c r="F151" s="305"/>
      <c r="G151" s="307">
        <f t="shared" si="10"/>
        <v>0</v>
      </c>
      <c r="H151" s="107"/>
      <c r="I151" s="306"/>
      <c r="J151" s="307">
        <v>0</v>
      </c>
      <c r="K151" s="294"/>
      <c r="L151" s="308"/>
      <c r="M151" s="592"/>
    </row>
    <row r="152" spans="1:13" ht="29.25" customHeight="1" thickBot="1">
      <c r="A152" s="573"/>
      <c r="B152" s="456"/>
      <c r="C152" s="316"/>
      <c r="D152" s="318">
        <v>2020</v>
      </c>
      <c r="E152" s="307">
        <f t="shared" si="12"/>
        <v>0</v>
      </c>
      <c r="F152" s="305"/>
      <c r="G152" s="307">
        <f t="shared" si="10"/>
        <v>0</v>
      </c>
      <c r="H152" s="107"/>
      <c r="I152" s="306"/>
      <c r="J152" s="307">
        <v>0</v>
      </c>
      <c r="K152" s="294"/>
      <c r="L152" s="308"/>
      <c r="M152" s="593"/>
    </row>
    <row r="153" spans="1:13" ht="30.75" customHeight="1" thickBot="1">
      <c r="A153" s="553"/>
      <c r="B153" s="457" t="s">
        <v>49</v>
      </c>
      <c r="C153" s="458"/>
      <c r="D153" s="51">
        <v>2017</v>
      </c>
      <c r="E153" s="327">
        <f>F153+G153+J153+K153</f>
        <v>26434.284</v>
      </c>
      <c r="F153" s="302"/>
      <c r="G153" s="147">
        <f>H153+I153</f>
        <v>0</v>
      </c>
      <c r="H153" s="112"/>
      <c r="I153" s="123">
        <f>I114+I115</f>
        <v>0</v>
      </c>
      <c r="J153" s="325">
        <f>J114+J115</f>
        <v>26434.284</v>
      </c>
      <c r="K153" s="317">
        <v>0</v>
      </c>
      <c r="L153" s="14"/>
      <c r="M153" s="15"/>
    </row>
    <row r="154" spans="1:13" ht="33" customHeight="1" thickBot="1">
      <c r="A154" s="553"/>
      <c r="B154" s="459"/>
      <c r="C154" s="458"/>
      <c r="D154" s="51">
        <v>2018</v>
      </c>
      <c r="E154" s="110">
        <f>F154+G154+J154+K154</f>
        <v>30889.883429999994</v>
      </c>
      <c r="F154" s="111"/>
      <c r="G154" s="147">
        <f>H154+I154</f>
        <v>0</v>
      </c>
      <c r="H154" s="112"/>
      <c r="I154" s="123">
        <f>I116</f>
        <v>0</v>
      </c>
      <c r="J154" s="326">
        <f>J116+J136</f>
        <v>30889.883429999994</v>
      </c>
      <c r="K154" s="317">
        <v>0</v>
      </c>
      <c r="L154" s="14"/>
      <c r="M154" s="15"/>
    </row>
    <row r="155" spans="1:13" ht="30.75" customHeight="1" thickBot="1">
      <c r="A155" s="553"/>
      <c r="B155" s="459"/>
      <c r="C155" s="458"/>
      <c r="D155" s="51">
        <v>2019</v>
      </c>
      <c r="E155" s="110">
        <f>F155+G155+J155+K155</f>
        <v>0</v>
      </c>
      <c r="F155" s="65"/>
      <c r="G155" s="147">
        <f>H155+I155</f>
        <v>0</v>
      </c>
      <c r="H155" s="96"/>
      <c r="I155" s="90">
        <f>I127</f>
        <v>0</v>
      </c>
      <c r="J155" s="325">
        <v>0</v>
      </c>
      <c r="K155" s="317">
        <v>0</v>
      </c>
      <c r="L155" s="14"/>
      <c r="M155" s="15"/>
    </row>
    <row r="156" spans="1:13" ht="27.75" customHeight="1" thickBot="1">
      <c r="A156" s="553"/>
      <c r="B156" s="460"/>
      <c r="C156" s="461"/>
      <c r="D156" s="51">
        <v>2020</v>
      </c>
      <c r="E156" s="110">
        <f>F156+G156+J156+K156</f>
        <v>0</v>
      </c>
      <c r="F156" s="65"/>
      <c r="G156" s="147">
        <f>H156+I156</f>
        <v>0</v>
      </c>
      <c r="H156" s="96"/>
      <c r="I156" s="90">
        <f>I128</f>
        <v>0</v>
      </c>
      <c r="J156" s="325">
        <v>0</v>
      </c>
      <c r="K156" s="317">
        <v>0</v>
      </c>
      <c r="L156" s="14"/>
      <c r="M156" s="15"/>
    </row>
    <row r="157" spans="1:13" ht="27" customHeight="1" thickBot="1">
      <c r="A157" s="161"/>
      <c r="B157" s="462" t="s">
        <v>144</v>
      </c>
      <c r="C157" s="463"/>
      <c r="D157" s="463"/>
      <c r="E157" s="463"/>
      <c r="F157" s="463"/>
      <c r="G157" s="463"/>
      <c r="H157" s="463"/>
      <c r="I157" s="463"/>
      <c r="J157" s="463"/>
      <c r="K157" s="463"/>
      <c r="L157" s="463"/>
      <c r="M157" s="464"/>
    </row>
    <row r="158" spans="1:13" ht="27" customHeight="1" thickBot="1">
      <c r="A158" s="161"/>
      <c r="B158" s="393" t="s">
        <v>74</v>
      </c>
      <c r="C158" s="394"/>
      <c r="D158" s="394"/>
      <c r="E158" s="394"/>
      <c r="F158" s="394"/>
      <c r="G158" s="394"/>
      <c r="H158" s="394"/>
      <c r="I158" s="394"/>
      <c r="J158" s="394"/>
      <c r="K158" s="394"/>
      <c r="L158" s="394"/>
      <c r="M158" s="395"/>
    </row>
    <row r="159" spans="1:13" ht="27" customHeight="1" thickBot="1">
      <c r="A159" s="161"/>
      <c r="B159" s="442" t="s">
        <v>89</v>
      </c>
      <c r="C159" s="394"/>
      <c r="D159" s="437"/>
      <c r="E159" s="437"/>
      <c r="F159" s="437"/>
      <c r="G159" s="437"/>
      <c r="H159" s="437"/>
      <c r="I159" s="437"/>
      <c r="J159" s="437"/>
      <c r="K159" s="437"/>
      <c r="L159" s="437"/>
      <c r="M159" s="439"/>
    </row>
    <row r="160" spans="1:13" ht="49.5" customHeight="1" thickBot="1">
      <c r="A160" s="468" t="s">
        <v>122</v>
      </c>
      <c r="B160" s="423" t="s">
        <v>123</v>
      </c>
      <c r="C160" s="424"/>
      <c r="D160" s="56">
        <v>2017</v>
      </c>
      <c r="E160" s="155">
        <f>F160+G160+J160+K160</f>
        <v>200580.416</v>
      </c>
      <c r="F160" s="132">
        <f>F161+F162+F163+F164+F165+F166+F167</f>
        <v>124615.2</v>
      </c>
      <c r="G160" s="284">
        <f>H160+I160</f>
        <v>727</v>
      </c>
      <c r="H160" s="284">
        <f>H161+H162+H163+H164+H165+H166+H167</f>
        <v>0</v>
      </c>
      <c r="I160" s="284">
        <f>I161+I162+I163+I164+I165+I166+I167</f>
        <v>727</v>
      </c>
      <c r="J160" s="284">
        <f>J161+J162+J163+J164+J165+J166+J167</f>
        <v>75238.216</v>
      </c>
      <c r="K160" s="284">
        <f>K161+K162+K163+K164+K165+K166+K167</f>
        <v>0</v>
      </c>
      <c r="L160" s="131"/>
      <c r="M160" s="439" t="s">
        <v>90</v>
      </c>
    </row>
    <row r="161" spans="1:13" ht="27" customHeight="1" thickBot="1">
      <c r="A161" s="468"/>
      <c r="B161" s="425"/>
      <c r="C161" s="426"/>
      <c r="D161" s="166"/>
      <c r="E161" s="155">
        <f aca="true" t="shared" si="13" ref="E161:E167">F161+G161+J161+K161</f>
        <v>64776.86</v>
      </c>
      <c r="F161" s="152">
        <v>54731.8</v>
      </c>
      <c r="G161" s="285">
        <f aca="true" t="shared" si="14" ref="G161:G167">H161+I161</f>
        <v>0</v>
      </c>
      <c r="H161" s="149"/>
      <c r="I161" s="150"/>
      <c r="J161" s="150">
        <v>10045.06</v>
      </c>
      <c r="K161" s="295">
        <v>0</v>
      </c>
      <c r="L161" s="130" t="s">
        <v>12</v>
      </c>
      <c r="M161" s="440"/>
    </row>
    <row r="162" spans="1:13" ht="27" customHeight="1" thickBot="1">
      <c r="A162" s="468"/>
      <c r="B162" s="425"/>
      <c r="C162" s="426"/>
      <c r="D162" s="151"/>
      <c r="E162" s="155">
        <f t="shared" si="13"/>
        <v>20018.813</v>
      </c>
      <c r="F162" s="153"/>
      <c r="G162" s="285">
        <f t="shared" si="14"/>
        <v>0</v>
      </c>
      <c r="H162" s="127"/>
      <c r="I162" s="150"/>
      <c r="J162" s="150">
        <v>20018.813</v>
      </c>
      <c r="K162" s="296">
        <v>0</v>
      </c>
      <c r="L162" s="26" t="s">
        <v>41</v>
      </c>
      <c r="M162" s="440"/>
    </row>
    <row r="163" spans="1:13" ht="27" customHeight="1" thickBot="1">
      <c r="A163" s="468"/>
      <c r="B163" s="425"/>
      <c r="C163" s="426"/>
      <c r="D163" s="151"/>
      <c r="E163" s="155">
        <f t="shared" si="13"/>
        <v>13226.366</v>
      </c>
      <c r="F163" s="153"/>
      <c r="G163" s="285">
        <f t="shared" si="14"/>
        <v>0</v>
      </c>
      <c r="H163" s="127"/>
      <c r="I163" s="150"/>
      <c r="J163" s="150">
        <v>13226.366</v>
      </c>
      <c r="K163" s="296">
        <v>0</v>
      </c>
      <c r="L163" s="26" t="s">
        <v>42</v>
      </c>
      <c r="M163" s="440"/>
    </row>
    <row r="164" spans="1:13" ht="27" customHeight="1" thickBot="1">
      <c r="A164" s="468"/>
      <c r="B164" s="425"/>
      <c r="C164" s="426"/>
      <c r="D164" s="151"/>
      <c r="E164" s="155">
        <f t="shared" si="13"/>
        <v>77631.458</v>
      </c>
      <c r="F164" s="153">
        <v>69883.4</v>
      </c>
      <c r="G164" s="285">
        <f t="shared" si="14"/>
        <v>0</v>
      </c>
      <c r="H164" s="127"/>
      <c r="I164" s="150"/>
      <c r="J164" s="150">
        <v>7748.058</v>
      </c>
      <c r="K164" s="296">
        <v>0</v>
      </c>
      <c r="L164" s="26" t="s">
        <v>43</v>
      </c>
      <c r="M164" s="440"/>
    </row>
    <row r="165" spans="1:13" ht="27" customHeight="1" thickBot="1">
      <c r="A165" s="468"/>
      <c r="B165" s="425"/>
      <c r="C165" s="426"/>
      <c r="D165" s="151"/>
      <c r="E165" s="155">
        <f t="shared" si="13"/>
        <v>8225.922</v>
      </c>
      <c r="F165" s="153"/>
      <c r="G165" s="285">
        <f t="shared" si="14"/>
        <v>0</v>
      </c>
      <c r="H165" s="127"/>
      <c r="I165" s="150"/>
      <c r="J165" s="150">
        <v>8225.922</v>
      </c>
      <c r="K165" s="296">
        <v>0</v>
      </c>
      <c r="L165" s="26" t="s">
        <v>23</v>
      </c>
      <c r="M165" s="440"/>
    </row>
    <row r="166" spans="1:13" ht="27" customHeight="1" thickBot="1">
      <c r="A166" s="468"/>
      <c r="B166" s="425"/>
      <c r="C166" s="426"/>
      <c r="D166" s="151"/>
      <c r="E166" s="155">
        <f t="shared" si="13"/>
        <v>11386.085</v>
      </c>
      <c r="F166" s="153"/>
      <c r="G166" s="285">
        <f t="shared" si="14"/>
        <v>0</v>
      </c>
      <c r="H166" s="127"/>
      <c r="I166" s="150"/>
      <c r="J166" s="150">
        <v>11386.085</v>
      </c>
      <c r="K166" s="296">
        <v>0</v>
      </c>
      <c r="L166" s="26" t="s">
        <v>44</v>
      </c>
      <c r="M166" s="440"/>
    </row>
    <row r="167" spans="1:13" ht="41.25" customHeight="1" thickBot="1">
      <c r="A167" s="468"/>
      <c r="B167" s="427"/>
      <c r="C167" s="428"/>
      <c r="D167" s="151"/>
      <c r="E167" s="155">
        <f t="shared" si="13"/>
        <v>5314.912</v>
      </c>
      <c r="F167" s="154"/>
      <c r="G167" s="285">
        <f t="shared" si="14"/>
        <v>727</v>
      </c>
      <c r="H167" s="127">
        <v>0</v>
      </c>
      <c r="I167" s="129">
        <v>727</v>
      </c>
      <c r="J167" s="150">
        <f>5287.912-700</f>
        <v>4587.912</v>
      </c>
      <c r="K167" s="296">
        <v>0</v>
      </c>
      <c r="L167" s="26" t="s">
        <v>48</v>
      </c>
      <c r="M167" s="440"/>
    </row>
    <row r="168" spans="1:13" ht="58.5" customHeight="1" thickBot="1">
      <c r="A168" s="468" t="s">
        <v>124</v>
      </c>
      <c r="B168" s="423" t="s">
        <v>125</v>
      </c>
      <c r="C168" s="424"/>
      <c r="D168" s="92">
        <v>2017</v>
      </c>
      <c r="E168" s="105">
        <f>F168+G168+J168+K168</f>
        <v>16200</v>
      </c>
      <c r="F168" s="105"/>
      <c r="G168" s="105">
        <f>H168+I168</f>
        <v>0</v>
      </c>
      <c r="H168" s="105">
        <v>0</v>
      </c>
      <c r="I168" s="125">
        <v>0</v>
      </c>
      <c r="J168" s="287">
        <v>16200</v>
      </c>
      <c r="K168" s="297">
        <v>0</v>
      </c>
      <c r="L168" s="104" t="s">
        <v>53</v>
      </c>
      <c r="M168" s="440"/>
    </row>
    <row r="169" spans="1:13" ht="27" customHeight="1" hidden="1" thickBot="1">
      <c r="A169" s="468"/>
      <c r="B169" s="425"/>
      <c r="C169" s="426"/>
      <c r="D169" s="92"/>
      <c r="E169" s="133"/>
      <c r="F169" s="88"/>
      <c r="G169" s="88"/>
      <c r="H169" s="88"/>
      <c r="I169" s="126"/>
      <c r="J169" s="286"/>
      <c r="K169" s="286"/>
      <c r="L169" s="26"/>
      <c r="M169" s="440"/>
    </row>
    <row r="170" spans="1:13" ht="27" customHeight="1" thickBot="1">
      <c r="A170" s="468"/>
      <c r="B170" s="425"/>
      <c r="C170" s="426"/>
      <c r="D170" s="434">
        <v>2018</v>
      </c>
      <c r="E170" s="88">
        <f>F170+G170+J170+K170</f>
        <v>197589.28099999996</v>
      </c>
      <c r="F170" s="126">
        <f>F171+F172+F173+F174+F175+F176+F177</f>
        <v>133648.69999999998</v>
      </c>
      <c r="G170" s="126">
        <f>H170+I170</f>
        <v>834.618</v>
      </c>
      <c r="H170" s="126">
        <f>H171+H172+H173+H174+H175+H176+H177</f>
        <v>0</v>
      </c>
      <c r="I170" s="126">
        <f>I171+I172+I173+I174+I175+I176+I177</f>
        <v>834.618</v>
      </c>
      <c r="J170" s="287">
        <f>J171+J172+J173+J174+J175+J176+J177</f>
        <v>63105.962999999996</v>
      </c>
      <c r="K170" s="287">
        <v>0</v>
      </c>
      <c r="L170" s="26"/>
      <c r="M170" s="440"/>
    </row>
    <row r="171" spans="1:13" ht="27" customHeight="1" thickBot="1">
      <c r="A171" s="468"/>
      <c r="B171" s="425"/>
      <c r="C171" s="426"/>
      <c r="D171" s="435"/>
      <c r="E171" s="88">
        <f aca="true" t="shared" si="15" ref="E171:E177">F171+G171+J171+K171</f>
        <v>22551.936</v>
      </c>
      <c r="F171" s="127">
        <f>13666.243+401.723</f>
        <v>14067.966</v>
      </c>
      <c r="G171" s="126">
        <f aca="true" t="shared" si="16" ref="G171:G177">H171+I171</f>
        <v>0</v>
      </c>
      <c r="H171" s="127"/>
      <c r="I171" s="128">
        <v>0</v>
      </c>
      <c r="J171" s="128">
        <f>9852.084+390.21-2100+341.676</f>
        <v>8483.97</v>
      </c>
      <c r="K171" s="298">
        <v>0</v>
      </c>
      <c r="L171" s="26" t="s">
        <v>12</v>
      </c>
      <c r="M171" s="440"/>
    </row>
    <row r="172" spans="1:13" ht="27" customHeight="1" thickBot="1">
      <c r="A172" s="468"/>
      <c r="B172" s="425"/>
      <c r="C172" s="426"/>
      <c r="D172" s="435"/>
      <c r="E172" s="88">
        <f t="shared" si="15"/>
        <v>48368.205</v>
      </c>
      <c r="F172" s="127">
        <f>29992.565+858.854</f>
        <v>30851.418999999998</v>
      </c>
      <c r="G172" s="126">
        <f t="shared" si="16"/>
        <v>0</v>
      </c>
      <c r="H172" s="127"/>
      <c r="I172" s="128">
        <v>0</v>
      </c>
      <c r="J172" s="128">
        <f>20130.966+919.02-4300+766.8</f>
        <v>17516.786</v>
      </c>
      <c r="K172" s="298">
        <v>0</v>
      </c>
      <c r="L172" s="26" t="s">
        <v>41</v>
      </c>
      <c r="M172" s="440"/>
    </row>
    <row r="173" spans="1:13" ht="27" customHeight="1" thickBot="1">
      <c r="A173" s="468"/>
      <c r="B173" s="425"/>
      <c r="C173" s="426"/>
      <c r="D173" s="435"/>
      <c r="E173" s="88">
        <f t="shared" si="15"/>
        <v>26814.176</v>
      </c>
      <c r="F173" s="127">
        <f>14985.192+401.723</f>
        <v>15386.914999999999</v>
      </c>
      <c r="G173" s="126">
        <f t="shared" si="16"/>
        <v>0</v>
      </c>
      <c r="H173" s="127"/>
      <c r="I173" s="128">
        <v>0</v>
      </c>
      <c r="J173" s="128">
        <f>13529.638+429.793-2900+367.83</f>
        <v>11427.261</v>
      </c>
      <c r="K173" s="298">
        <v>0</v>
      </c>
      <c r="L173" s="26" t="s">
        <v>42</v>
      </c>
      <c r="M173" s="440"/>
    </row>
    <row r="174" spans="1:13" ht="27" customHeight="1" thickBot="1">
      <c r="A174" s="468"/>
      <c r="B174" s="425"/>
      <c r="C174" s="426"/>
      <c r="D174" s="435"/>
      <c r="E174" s="88">
        <f t="shared" si="15"/>
        <v>39793.950999999994</v>
      </c>
      <c r="F174" s="127">
        <f>30680.494+2764.647</f>
        <v>33445.140999999996</v>
      </c>
      <c r="G174" s="126">
        <f t="shared" si="16"/>
        <v>0</v>
      </c>
      <c r="H174" s="127"/>
      <c r="I174" s="128">
        <v>0</v>
      </c>
      <c r="J174" s="128">
        <f>8048.81-1700</f>
        <v>6348.81</v>
      </c>
      <c r="K174" s="298">
        <v>0</v>
      </c>
      <c r="L174" s="26" t="s">
        <v>43</v>
      </c>
      <c r="M174" s="440"/>
    </row>
    <row r="175" spans="1:13" ht="27" customHeight="1" thickBot="1">
      <c r="A175" s="468"/>
      <c r="B175" s="425"/>
      <c r="C175" s="426"/>
      <c r="D175" s="435"/>
      <c r="E175" s="88">
        <f t="shared" si="15"/>
        <v>46728.808999999994</v>
      </c>
      <c r="F175" s="129">
        <f>39719.506+177.753</f>
        <v>39897.259</v>
      </c>
      <c r="G175" s="126">
        <f t="shared" si="16"/>
        <v>0</v>
      </c>
      <c r="H175" s="127"/>
      <c r="I175" s="128">
        <v>0</v>
      </c>
      <c r="J175" s="128">
        <f>8631.55-1800</f>
        <v>6831.549999999999</v>
      </c>
      <c r="K175" s="298">
        <v>0</v>
      </c>
      <c r="L175" s="26" t="s">
        <v>23</v>
      </c>
      <c r="M175" s="440"/>
    </row>
    <row r="176" spans="1:13" ht="27" customHeight="1" thickBot="1">
      <c r="A176" s="468"/>
      <c r="B176" s="425"/>
      <c r="C176" s="426"/>
      <c r="D176" s="435"/>
      <c r="E176" s="88">
        <f t="shared" si="15"/>
        <v>8631.582</v>
      </c>
      <c r="F176" s="136">
        <v>0</v>
      </c>
      <c r="G176" s="126">
        <f t="shared" si="16"/>
        <v>834.618</v>
      </c>
      <c r="H176" s="127">
        <v>0</v>
      </c>
      <c r="I176" s="127">
        <f>607.273+227.345</f>
        <v>834.618</v>
      </c>
      <c r="J176" s="128">
        <f>10509.141+105.556-2200-617.733</f>
        <v>7796.964</v>
      </c>
      <c r="K176" s="298">
        <v>0</v>
      </c>
      <c r="L176" s="26" t="s">
        <v>44</v>
      </c>
      <c r="M176" s="440"/>
    </row>
    <row r="177" spans="1:13" ht="42" customHeight="1" thickBot="1">
      <c r="A177" s="468"/>
      <c r="B177" s="425"/>
      <c r="C177" s="426"/>
      <c r="D177" s="436"/>
      <c r="E177" s="88">
        <f t="shared" si="15"/>
        <v>4700.622</v>
      </c>
      <c r="F177" s="129">
        <v>0</v>
      </c>
      <c r="G177" s="126">
        <f t="shared" si="16"/>
        <v>0</v>
      </c>
      <c r="H177" s="129"/>
      <c r="I177" s="129">
        <v>0</v>
      </c>
      <c r="J177" s="128">
        <v>4700.622</v>
      </c>
      <c r="K177" s="298">
        <v>0</v>
      </c>
      <c r="L177" s="26" t="s">
        <v>71</v>
      </c>
      <c r="M177" s="440"/>
    </row>
    <row r="178" spans="1:13" ht="27" customHeight="1" thickBot="1">
      <c r="A178" s="468"/>
      <c r="B178" s="425"/>
      <c r="C178" s="426"/>
      <c r="D178" s="434">
        <v>2019</v>
      </c>
      <c r="E178" s="88">
        <f aca="true" t="shared" si="17" ref="E178:E186">F178+G178+J178+K178</f>
        <v>207168.084</v>
      </c>
      <c r="F178" s="124">
        <f>F179+F180+F181+F182+F183+F184+F185</f>
        <v>129958</v>
      </c>
      <c r="G178" s="124">
        <f>H178+I178</f>
        <v>607.273</v>
      </c>
      <c r="H178" s="124">
        <f>H179+H180+H181+H182+H183+H184+H185</f>
        <v>0</v>
      </c>
      <c r="I178" s="124">
        <f>I179+I180+I181+I182+I183+I184+I185</f>
        <v>607.273</v>
      </c>
      <c r="J178" s="124">
        <f>J179+J180+J181+J182+J183+J184+J185</f>
        <v>76602.811</v>
      </c>
      <c r="K178" s="124">
        <v>0</v>
      </c>
      <c r="L178" s="26"/>
      <c r="M178" s="440"/>
    </row>
    <row r="179" spans="1:13" ht="27" customHeight="1" thickBot="1">
      <c r="A179" s="468"/>
      <c r="B179" s="425"/>
      <c r="C179" s="426"/>
      <c r="D179" s="435"/>
      <c r="E179" s="88">
        <f t="shared" si="17"/>
        <v>23518.327</v>
      </c>
      <c r="F179" s="127">
        <v>13666.243</v>
      </c>
      <c r="G179" s="288">
        <f aca="true" t="shared" si="18" ref="G179:G185">H179+I179</f>
        <v>0</v>
      </c>
      <c r="H179" s="127"/>
      <c r="I179" s="128"/>
      <c r="J179" s="128">
        <f>9852.084</f>
        <v>9852.084</v>
      </c>
      <c r="K179" s="298">
        <v>0</v>
      </c>
      <c r="L179" s="26" t="s">
        <v>12</v>
      </c>
      <c r="M179" s="440"/>
    </row>
    <row r="180" spans="1:13" ht="27" customHeight="1" thickBot="1">
      <c r="A180" s="468"/>
      <c r="B180" s="425"/>
      <c r="C180" s="426"/>
      <c r="D180" s="435"/>
      <c r="E180" s="88">
        <f t="shared" si="17"/>
        <v>50123.531</v>
      </c>
      <c r="F180" s="127">
        <v>29992.565</v>
      </c>
      <c r="G180" s="288">
        <f t="shared" si="18"/>
        <v>0</v>
      </c>
      <c r="H180" s="127"/>
      <c r="I180" s="128"/>
      <c r="J180" s="128">
        <f>20130.966</f>
        <v>20130.966</v>
      </c>
      <c r="K180" s="298">
        <v>0</v>
      </c>
      <c r="L180" s="26" t="s">
        <v>41</v>
      </c>
      <c r="M180" s="440"/>
    </row>
    <row r="181" spans="1:13" ht="27" customHeight="1" thickBot="1">
      <c r="A181" s="468"/>
      <c r="B181" s="425"/>
      <c r="C181" s="426"/>
      <c r="D181" s="435"/>
      <c r="E181" s="88">
        <f t="shared" si="17"/>
        <v>28514.83</v>
      </c>
      <c r="F181" s="127">
        <v>14985.192</v>
      </c>
      <c r="G181" s="288">
        <f t="shared" si="18"/>
        <v>0</v>
      </c>
      <c r="H181" s="127"/>
      <c r="I181" s="128"/>
      <c r="J181" s="128">
        <f>13529.638</f>
        <v>13529.638</v>
      </c>
      <c r="K181" s="298">
        <v>0</v>
      </c>
      <c r="L181" s="26" t="s">
        <v>42</v>
      </c>
      <c r="M181" s="440"/>
    </row>
    <row r="182" spans="1:13" ht="27" customHeight="1" thickBot="1">
      <c r="A182" s="468"/>
      <c r="B182" s="425"/>
      <c r="C182" s="426"/>
      <c r="D182" s="435"/>
      <c r="E182" s="88">
        <f t="shared" si="17"/>
        <v>39136.304</v>
      </c>
      <c r="F182" s="127">
        <f>30680.494+407</f>
        <v>31087.494</v>
      </c>
      <c r="G182" s="288">
        <f t="shared" si="18"/>
        <v>0</v>
      </c>
      <c r="H182" s="127"/>
      <c r="I182" s="128"/>
      <c r="J182" s="128">
        <v>8048.81</v>
      </c>
      <c r="K182" s="298">
        <v>0</v>
      </c>
      <c r="L182" s="26" t="s">
        <v>43</v>
      </c>
      <c r="M182" s="440"/>
    </row>
    <row r="183" spans="1:13" ht="27" customHeight="1" thickBot="1">
      <c r="A183" s="468"/>
      <c r="B183" s="425"/>
      <c r="C183" s="426"/>
      <c r="D183" s="435"/>
      <c r="E183" s="88">
        <f t="shared" si="17"/>
        <v>48858.056</v>
      </c>
      <c r="F183" s="127">
        <f>39719.506+507</f>
        <v>40226.506</v>
      </c>
      <c r="G183" s="288">
        <f t="shared" si="18"/>
        <v>0</v>
      </c>
      <c r="H183" s="127"/>
      <c r="I183" s="128"/>
      <c r="J183" s="128">
        <v>8631.55</v>
      </c>
      <c r="K183" s="298">
        <v>0</v>
      </c>
      <c r="L183" s="26" t="s">
        <v>23</v>
      </c>
      <c r="M183" s="440"/>
    </row>
    <row r="184" spans="1:13" ht="27" customHeight="1" thickBot="1">
      <c r="A184" s="468"/>
      <c r="B184" s="425"/>
      <c r="C184" s="426"/>
      <c r="D184" s="435"/>
      <c r="E184" s="88">
        <f t="shared" si="17"/>
        <v>11116.413999999999</v>
      </c>
      <c r="F184" s="127"/>
      <c r="G184" s="288">
        <f t="shared" si="18"/>
        <v>607.273</v>
      </c>
      <c r="H184" s="127"/>
      <c r="I184" s="127">
        <v>607.273</v>
      </c>
      <c r="J184" s="128">
        <f>10509.141</f>
        <v>10509.141</v>
      </c>
      <c r="K184" s="298">
        <v>0</v>
      </c>
      <c r="L184" s="26" t="s">
        <v>44</v>
      </c>
      <c r="M184" s="440"/>
    </row>
    <row r="185" spans="1:13" ht="27" customHeight="1" thickBot="1">
      <c r="A185" s="468"/>
      <c r="B185" s="425"/>
      <c r="C185" s="426"/>
      <c r="D185" s="436"/>
      <c r="E185" s="88">
        <f t="shared" si="17"/>
        <v>5900.622</v>
      </c>
      <c r="F185" s="129"/>
      <c r="G185" s="288">
        <f t="shared" si="18"/>
        <v>0</v>
      </c>
      <c r="H185" s="129"/>
      <c r="I185" s="129"/>
      <c r="J185" s="129">
        <f>5900.622</f>
        <v>5900.622</v>
      </c>
      <c r="K185" s="298">
        <v>0</v>
      </c>
      <c r="L185" s="26" t="s">
        <v>71</v>
      </c>
      <c r="M185" s="440"/>
    </row>
    <row r="186" spans="1:13" ht="27" customHeight="1" thickBot="1">
      <c r="A186" s="468"/>
      <c r="B186" s="425"/>
      <c r="C186" s="426"/>
      <c r="D186" s="434">
        <v>2020</v>
      </c>
      <c r="E186" s="88">
        <f t="shared" si="17"/>
        <v>207168.084</v>
      </c>
      <c r="F186" s="126">
        <f>F187+F188+F189+F190+F191+F192+F193</f>
        <v>129958</v>
      </c>
      <c r="G186" s="126">
        <f>H186+I186</f>
        <v>607.273</v>
      </c>
      <c r="H186" s="126">
        <f>H187+H188+H189+H190+H191+H192+H193</f>
        <v>0</v>
      </c>
      <c r="I186" s="126">
        <f>I187+I188+I189+I190+I191+I192+I193</f>
        <v>607.273</v>
      </c>
      <c r="J186" s="126">
        <f>J187+J188+J189+J190+J191+J192+J193</f>
        <v>76602.811</v>
      </c>
      <c r="K186" s="299">
        <v>0</v>
      </c>
      <c r="L186" s="26"/>
      <c r="M186" s="440"/>
    </row>
    <row r="187" spans="1:13" ht="27" customHeight="1" thickBot="1">
      <c r="A187" s="468"/>
      <c r="B187" s="425"/>
      <c r="C187" s="426"/>
      <c r="D187" s="435"/>
      <c r="E187" s="88">
        <f aca="true" t="shared" si="19" ref="E187:E193">F187+G187+J187+K187</f>
        <v>23518.327</v>
      </c>
      <c r="F187" s="127">
        <v>13666.243</v>
      </c>
      <c r="G187" s="128">
        <f aca="true" t="shared" si="20" ref="G187:G193">H187+I187</f>
        <v>0</v>
      </c>
      <c r="H187" s="127"/>
      <c r="I187" s="128"/>
      <c r="J187" s="128">
        <f>9852.084</f>
        <v>9852.084</v>
      </c>
      <c r="K187" s="298">
        <v>0</v>
      </c>
      <c r="L187" s="26" t="s">
        <v>12</v>
      </c>
      <c r="M187" s="440"/>
    </row>
    <row r="188" spans="1:13" ht="27" customHeight="1" thickBot="1">
      <c r="A188" s="468"/>
      <c r="B188" s="425"/>
      <c r="C188" s="426"/>
      <c r="D188" s="435"/>
      <c r="E188" s="88">
        <f t="shared" si="19"/>
        <v>50123.531</v>
      </c>
      <c r="F188" s="127">
        <v>29992.565</v>
      </c>
      <c r="G188" s="128">
        <f t="shared" si="20"/>
        <v>0</v>
      </c>
      <c r="H188" s="127"/>
      <c r="I188" s="128"/>
      <c r="J188" s="128">
        <f>20130.966</f>
        <v>20130.966</v>
      </c>
      <c r="K188" s="298">
        <v>0</v>
      </c>
      <c r="L188" s="26" t="s">
        <v>41</v>
      </c>
      <c r="M188" s="440"/>
    </row>
    <row r="189" spans="1:13" ht="27" customHeight="1" thickBot="1">
      <c r="A189" s="468"/>
      <c r="B189" s="425"/>
      <c r="C189" s="426"/>
      <c r="D189" s="435"/>
      <c r="E189" s="88">
        <f t="shared" si="19"/>
        <v>28514.83</v>
      </c>
      <c r="F189" s="127">
        <v>14985.192</v>
      </c>
      <c r="G189" s="128">
        <f t="shared" si="20"/>
        <v>0</v>
      </c>
      <c r="H189" s="127"/>
      <c r="I189" s="128"/>
      <c r="J189" s="128">
        <f>13529.638</f>
        <v>13529.638</v>
      </c>
      <c r="K189" s="298">
        <v>0</v>
      </c>
      <c r="L189" s="26" t="s">
        <v>42</v>
      </c>
      <c r="M189" s="440"/>
    </row>
    <row r="190" spans="1:13" ht="27" customHeight="1" thickBot="1">
      <c r="A190" s="468"/>
      <c r="B190" s="425"/>
      <c r="C190" s="426"/>
      <c r="D190" s="435"/>
      <c r="E190" s="88">
        <f t="shared" si="19"/>
        <v>39136.304</v>
      </c>
      <c r="F190" s="127">
        <f>30680.494+407</f>
        <v>31087.494</v>
      </c>
      <c r="G190" s="128">
        <f t="shared" si="20"/>
        <v>0</v>
      </c>
      <c r="H190" s="127"/>
      <c r="I190" s="128"/>
      <c r="J190" s="128">
        <v>8048.81</v>
      </c>
      <c r="K190" s="298">
        <v>0</v>
      </c>
      <c r="L190" s="26" t="s">
        <v>43</v>
      </c>
      <c r="M190" s="440"/>
    </row>
    <row r="191" spans="1:13" ht="61.5" customHeight="1" thickBot="1">
      <c r="A191" s="468"/>
      <c r="B191" s="425"/>
      <c r="C191" s="426"/>
      <c r="D191" s="435"/>
      <c r="E191" s="88">
        <f t="shared" si="19"/>
        <v>48858.056</v>
      </c>
      <c r="F191" s="127">
        <f>39719.506+507</f>
        <v>40226.506</v>
      </c>
      <c r="G191" s="128">
        <f t="shared" si="20"/>
        <v>0</v>
      </c>
      <c r="H191" s="127"/>
      <c r="I191" s="128"/>
      <c r="J191" s="128">
        <v>8631.55</v>
      </c>
      <c r="K191" s="298">
        <v>0</v>
      </c>
      <c r="L191" s="26" t="s">
        <v>23</v>
      </c>
      <c r="M191" s="440"/>
    </row>
    <row r="192" spans="1:13" ht="59.25" customHeight="1" thickBot="1">
      <c r="A192" s="468"/>
      <c r="B192" s="425"/>
      <c r="C192" s="426"/>
      <c r="D192" s="435"/>
      <c r="E192" s="88">
        <f t="shared" si="19"/>
        <v>11116.413999999999</v>
      </c>
      <c r="F192" s="127"/>
      <c r="G192" s="128">
        <f t="shared" si="20"/>
        <v>607.273</v>
      </c>
      <c r="H192" s="127"/>
      <c r="I192" s="127">
        <v>607.273</v>
      </c>
      <c r="J192" s="128">
        <f>10509.141</f>
        <v>10509.141</v>
      </c>
      <c r="K192" s="298">
        <v>0</v>
      </c>
      <c r="L192" s="26" t="s">
        <v>44</v>
      </c>
      <c r="M192" s="440"/>
    </row>
    <row r="193" spans="1:13" ht="99" customHeight="1" thickBot="1">
      <c r="A193" s="468"/>
      <c r="B193" s="427"/>
      <c r="C193" s="428"/>
      <c r="D193" s="436"/>
      <c r="E193" s="88">
        <f t="shared" si="19"/>
        <v>5900.622</v>
      </c>
      <c r="F193" s="127"/>
      <c r="G193" s="128">
        <f t="shared" si="20"/>
        <v>0</v>
      </c>
      <c r="H193" s="127"/>
      <c r="I193" s="127"/>
      <c r="J193" s="127">
        <f>5900.622</f>
        <v>5900.622</v>
      </c>
      <c r="K193" s="298">
        <v>0</v>
      </c>
      <c r="L193" s="26" t="s">
        <v>71</v>
      </c>
      <c r="M193" s="441"/>
    </row>
    <row r="194" spans="1:13" ht="27" customHeight="1" thickBot="1">
      <c r="A194" s="553"/>
      <c r="B194" s="457" t="s">
        <v>52</v>
      </c>
      <c r="C194" s="583"/>
      <c r="D194" s="51">
        <v>2017</v>
      </c>
      <c r="E194" s="97">
        <f>F194+G194+J194+K194</f>
        <v>216780.416</v>
      </c>
      <c r="F194" s="90">
        <f>F160+F168</f>
        <v>124615.2</v>
      </c>
      <c r="G194" s="90">
        <f>H194+I194</f>
        <v>727</v>
      </c>
      <c r="H194" s="90">
        <f>H160+H168</f>
        <v>0</v>
      </c>
      <c r="I194" s="90">
        <f>I160+I168</f>
        <v>727</v>
      </c>
      <c r="J194" s="290">
        <f>J160+J168</f>
        <v>91438.216</v>
      </c>
      <c r="K194" s="289">
        <f>K160+K168</f>
        <v>0</v>
      </c>
      <c r="L194" s="14"/>
      <c r="M194" s="15"/>
    </row>
    <row r="195" spans="1:13" ht="27" customHeight="1" thickBot="1">
      <c r="A195" s="553"/>
      <c r="B195" s="459"/>
      <c r="C195" s="458"/>
      <c r="D195" s="51">
        <v>2018</v>
      </c>
      <c r="E195" s="97">
        <f>F195+G195+J195+K195</f>
        <v>197589.28099999996</v>
      </c>
      <c r="F195" s="90">
        <f>F170</f>
        <v>133648.69999999998</v>
      </c>
      <c r="G195" s="90">
        <f>H195+I195</f>
        <v>834.618</v>
      </c>
      <c r="H195" s="90">
        <f>H170</f>
        <v>0</v>
      </c>
      <c r="I195" s="90">
        <f>I170</f>
        <v>834.618</v>
      </c>
      <c r="J195" s="290">
        <f>J170</f>
        <v>63105.962999999996</v>
      </c>
      <c r="K195" s="289">
        <f>K170</f>
        <v>0</v>
      </c>
      <c r="L195" s="14"/>
      <c r="M195" s="15"/>
    </row>
    <row r="196" spans="1:13" ht="27" customHeight="1" thickBot="1">
      <c r="A196" s="553"/>
      <c r="B196" s="459"/>
      <c r="C196" s="458"/>
      <c r="D196" s="51">
        <v>2019</v>
      </c>
      <c r="E196" s="97">
        <f>F196+G196+J196+K196</f>
        <v>207168.084</v>
      </c>
      <c r="F196" s="90">
        <f>F178</f>
        <v>129958</v>
      </c>
      <c r="G196" s="90">
        <f>H196+I196</f>
        <v>607.273</v>
      </c>
      <c r="H196" s="90">
        <f>H178</f>
        <v>0</v>
      </c>
      <c r="I196" s="90">
        <f>I178</f>
        <v>607.273</v>
      </c>
      <c r="J196" s="292">
        <f>J178</f>
        <v>76602.811</v>
      </c>
      <c r="K196" s="291">
        <f>K178</f>
        <v>0</v>
      </c>
      <c r="L196" s="14"/>
      <c r="M196" s="15"/>
    </row>
    <row r="197" spans="1:13" ht="27" customHeight="1" thickBot="1">
      <c r="A197" s="553"/>
      <c r="B197" s="460"/>
      <c r="C197" s="461"/>
      <c r="D197" s="51">
        <v>2020</v>
      </c>
      <c r="E197" s="97">
        <f>F197+G197+J197+K197</f>
        <v>207168.084</v>
      </c>
      <c r="F197" s="90">
        <f>F186</f>
        <v>129958</v>
      </c>
      <c r="G197" s="90">
        <f>H197+I197</f>
        <v>607.273</v>
      </c>
      <c r="H197" s="90">
        <f>H186</f>
        <v>0</v>
      </c>
      <c r="I197" s="90">
        <f>I186</f>
        <v>607.273</v>
      </c>
      <c r="J197" s="290">
        <f>J186</f>
        <v>76602.811</v>
      </c>
      <c r="K197" s="289">
        <f>K186</f>
        <v>0</v>
      </c>
      <c r="L197" s="14"/>
      <c r="M197" s="15"/>
    </row>
    <row r="198" spans="1:13" ht="27" customHeight="1" thickBot="1">
      <c r="A198" s="161"/>
      <c r="B198" s="396" t="s">
        <v>75</v>
      </c>
      <c r="C198" s="397"/>
      <c r="D198" s="397"/>
      <c r="E198" s="397"/>
      <c r="F198" s="397"/>
      <c r="G198" s="397"/>
      <c r="H198" s="397"/>
      <c r="I198" s="397"/>
      <c r="J198" s="397"/>
      <c r="K198" s="397"/>
      <c r="L198" s="397"/>
      <c r="M198" s="398"/>
    </row>
    <row r="199" spans="1:13" ht="27" customHeight="1" thickBot="1">
      <c r="A199" s="161"/>
      <c r="B199" s="393" t="s">
        <v>85</v>
      </c>
      <c r="C199" s="394"/>
      <c r="D199" s="394"/>
      <c r="E199" s="394"/>
      <c r="F199" s="394"/>
      <c r="G199" s="394"/>
      <c r="H199" s="394"/>
      <c r="I199" s="394"/>
      <c r="J199" s="394"/>
      <c r="K199" s="394"/>
      <c r="L199" s="394"/>
      <c r="M199" s="395"/>
    </row>
    <row r="200" spans="1:13" ht="27" customHeight="1" thickBot="1">
      <c r="A200" s="161"/>
      <c r="B200" s="393" t="s">
        <v>30</v>
      </c>
      <c r="C200" s="394"/>
      <c r="D200" s="394"/>
      <c r="E200" s="394"/>
      <c r="F200" s="437"/>
      <c r="G200" s="437"/>
      <c r="H200" s="437"/>
      <c r="I200" s="394"/>
      <c r="J200" s="394"/>
      <c r="K200" s="394"/>
      <c r="L200" s="394"/>
      <c r="M200" s="395"/>
    </row>
    <row r="201" spans="1:13" ht="63" customHeight="1" thickBot="1">
      <c r="A201" s="468" t="s">
        <v>126</v>
      </c>
      <c r="B201" s="584" t="s">
        <v>127</v>
      </c>
      <c r="C201" s="585"/>
      <c r="D201" s="56">
        <v>2017</v>
      </c>
      <c r="E201" s="241">
        <f>F201+G201+J201+K201</f>
        <v>7260.311</v>
      </c>
      <c r="F201" s="243"/>
      <c r="G201" s="129">
        <f>H201+I201</f>
        <v>0</v>
      </c>
      <c r="H201" s="72">
        <v>0</v>
      </c>
      <c r="I201" s="240">
        <v>0</v>
      </c>
      <c r="J201" s="240">
        <v>7260.311</v>
      </c>
      <c r="K201" s="293">
        <v>0</v>
      </c>
      <c r="L201" s="5" t="s">
        <v>29</v>
      </c>
      <c r="M201" s="429" t="s">
        <v>91</v>
      </c>
    </row>
    <row r="202" spans="1:13" ht="61.5" customHeight="1" thickBot="1">
      <c r="A202" s="468"/>
      <c r="B202" s="586"/>
      <c r="C202" s="587"/>
      <c r="D202" s="56">
        <v>2018</v>
      </c>
      <c r="E202" s="241">
        <f>F202+G202+J202+K202</f>
        <v>8213.1695</v>
      </c>
      <c r="F202" s="246"/>
      <c r="G202" s="129">
        <f>H202+I202</f>
        <v>0</v>
      </c>
      <c r="H202" s="247">
        <v>0</v>
      </c>
      <c r="I202" s="242">
        <v>0</v>
      </c>
      <c r="J202" s="242">
        <v>8213.1695</v>
      </c>
      <c r="K202" s="293">
        <v>0</v>
      </c>
      <c r="L202" s="5" t="s">
        <v>29</v>
      </c>
      <c r="M202" s="430"/>
    </row>
    <row r="203" spans="1:13" ht="54" customHeight="1" thickBot="1">
      <c r="A203" s="468"/>
      <c r="B203" s="586"/>
      <c r="C203" s="587"/>
      <c r="D203" s="56">
        <v>2019</v>
      </c>
      <c r="E203" s="241">
        <f>F203+G203+J203+K203</f>
        <v>7603.533</v>
      </c>
      <c r="F203" s="243"/>
      <c r="G203" s="129">
        <f>H203+I203</f>
        <v>0</v>
      </c>
      <c r="H203" s="72">
        <v>0</v>
      </c>
      <c r="I203" s="242">
        <v>0</v>
      </c>
      <c r="J203" s="242">
        <v>7603.533</v>
      </c>
      <c r="K203" s="293">
        <v>0</v>
      </c>
      <c r="L203" s="5" t="s">
        <v>29</v>
      </c>
      <c r="M203" s="430"/>
    </row>
    <row r="204" spans="1:13" ht="58.5" customHeight="1" thickBot="1">
      <c r="A204" s="468"/>
      <c r="B204" s="588"/>
      <c r="C204" s="589"/>
      <c r="D204" s="56">
        <v>2020</v>
      </c>
      <c r="E204" s="241">
        <f>F204+G204+J204+K204</f>
        <v>7603.534</v>
      </c>
      <c r="F204" s="244"/>
      <c r="G204" s="129">
        <f>H204+I204</f>
        <v>0</v>
      </c>
      <c r="H204" s="245">
        <v>0</v>
      </c>
      <c r="I204" s="242">
        <v>0</v>
      </c>
      <c r="J204" s="242">
        <v>7603.534</v>
      </c>
      <c r="K204" s="293">
        <v>0</v>
      </c>
      <c r="L204" s="5" t="s">
        <v>29</v>
      </c>
      <c r="M204" s="431"/>
    </row>
    <row r="205" spans="1:13" ht="27" customHeight="1" thickBot="1">
      <c r="A205" s="161"/>
      <c r="B205" s="462" t="s">
        <v>25</v>
      </c>
      <c r="C205" s="463"/>
      <c r="D205" s="463"/>
      <c r="E205" s="463"/>
      <c r="F205" s="582"/>
      <c r="G205" s="582"/>
      <c r="H205" s="582"/>
      <c r="I205" s="463"/>
      <c r="J205" s="463"/>
      <c r="K205" s="463"/>
      <c r="L205" s="463"/>
      <c r="M205" s="464"/>
    </row>
    <row r="206" spans="1:13" ht="27" customHeight="1" thickBot="1">
      <c r="A206" s="161"/>
      <c r="B206" s="393" t="s">
        <v>31</v>
      </c>
      <c r="C206" s="394"/>
      <c r="D206" s="394"/>
      <c r="E206" s="394"/>
      <c r="F206" s="394"/>
      <c r="G206" s="394"/>
      <c r="H206" s="394"/>
      <c r="I206" s="394"/>
      <c r="J206" s="394"/>
      <c r="K206" s="394"/>
      <c r="L206" s="394"/>
      <c r="M206" s="395"/>
    </row>
    <row r="207" spans="1:13" ht="27" customHeight="1" thickBot="1">
      <c r="A207" s="161"/>
      <c r="B207" s="393" t="s">
        <v>32</v>
      </c>
      <c r="C207" s="394"/>
      <c r="D207" s="394"/>
      <c r="E207" s="394"/>
      <c r="F207" s="394"/>
      <c r="G207" s="394"/>
      <c r="H207" s="394"/>
      <c r="I207" s="394"/>
      <c r="J207" s="394"/>
      <c r="K207" s="394"/>
      <c r="L207" s="394"/>
      <c r="M207" s="395"/>
    </row>
    <row r="208" spans="1:13" ht="46.5" customHeight="1" thickBot="1">
      <c r="A208" s="468" t="s">
        <v>128</v>
      </c>
      <c r="B208" s="452" t="s">
        <v>129</v>
      </c>
      <c r="C208" s="453"/>
      <c r="D208" s="57">
        <v>2017</v>
      </c>
      <c r="E208" s="156">
        <f aca="true" t="shared" si="21" ref="E208:E219">F208</f>
        <v>292.4</v>
      </c>
      <c r="F208" s="157">
        <v>292.4</v>
      </c>
      <c r="G208" s="157">
        <f>H208+I208</f>
        <v>0</v>
      </c>
      <c r="H208" s="157"/>
      <c r="I208" s="157">
        <v>0</v>
      </c>
      <c r="J208" s="296">
        <v>0</v>
      </c>
      <c r="K208" s="296">
        <v>0</v>
      </c>
      <c r="L208" s="26" t="s">
        <v>4</v>
      </c>
      <c r="M208" s="429" t="s">
        <v>76</v>
      </c>
    </row>
    <row r="209" spans="1:13" ht="36" customHeight="1" thickBot="1">
      <c r="A209" s="468"/>
      <c r="B209" s="454"/>
      <c r="C209" s="455"/>
      <c r="D209" s="57">
        <v>2018</v>
      </c>
      <c r="E209" s="156">
        <f t="shared" si="21"/>
        <v>315.2</v>
      </c>
      <c r="F209" s="157">
        <v>315.2</v>
      </c>
      <c r="G209" s="157">
        <f aca="true" t="shared" si="22" ref="G209:G219">H209+I209</f>
        <v>0</v>
      </c>
      <c r="H209" s="157"/>
      <c r="I209" s="157">
        <v>0</v>
      </c>
      <c r="J209" s="296">
        <v>0</v>
      </c>
      <c r="K209" s="296">
        <v>0</v>
      </c>
      <c r="L209" s="26" t="s">
        <v>4</v>
      </c>
      <c r="M209" s="432"/>
    </row>
    <row r="210" spans="1:13" ht="39" customHeight="1" thickBot="1">
      <c r="A210" s="468"/>
      <c r="B210" s="454"/>
      <c r="C210" s="455"/>
      <c r="D210" s="57">
        <v>2019</v>
      </c>
      <c r="E210" s="156">
        <f>F210</f>
        <v>315.2</v>
      </c>
      <c r="F210" s="157">
        <v>315.2</v>
      </c>
      <c r="G210" s="157">
        <f t="shared" si="22"/>
        <v>0</v>
      </c>
      <c r="H210" s="157"/>
      <c r="I210" s="157">
        <v>0</v>
      </c>
      <c r="J210" s="296">
        <v>0</v>
      </c>
      <c r="K210" s="296">
        <v>0</v>
      </c>
      <c r="L210" s="26" t="s">
        <v>4</v>
      </c>
      <c r="M210" s="432"/>
    </row>
    <row r="211" spans="1:13" ht="44.25" customHeight="1" thickBot="1">
      <c r="A211" s="468"/>
      <c r="B211" s="456"/>
      <c r="C211" s="566"/>
      <c r="D211" s="57">
        <v>2020</v>
      </c>
      <c r="E211" s="156">
        <f t="shared" si="21"/>
        <v>315.2</v>
      </c>
      <c r="F211" s="157">
        <v>315.2</v>
      </c>
      <c r="G211" s="157">
        <f t="shared" si="22"/>
        <v>0</v>
      </c>
      <c r="H211" s="157"/>
      <c r="I211" s="157">
        <v>0</v>
      </c>
      <c r="J211" s="296">
        <v>0</v>
      </c>
      <c r="K211" s="296">
        <v>0</v>
      </c>
      <c r="L211" s="26" t="s">
        <v>4</v>
      </c>
      <c r="M211" s="433"/>
    </row>
    <row r="212" spans="1:13" ht="27.75" customHeight="1" thickBot="1">
      <c r="A212" s="468" t="s">
        <v>130</v>
      </c>
      <c r="B212" s="452" t="s">
        <v>131</v>
      </c>
      <c r="C212" s="453"/>
      <c r="D212" s="57">
        <v>2017</v>
      </c>
      <c r="E212" s="156">
        <f>H212</f>
        <v>0</v>
      </c>
      <c r="F212" s="157">
        <v>0</v>
      </c>
      <c r="G212" s="157">
        <f t="shared" si="22"/>
        <v>96.8</v>
      </c>
      <c r="H212" s="157"/>
      <c r="I212" s="157">
        <v>96.8</v>
      </c>
      <c r="J212" s="296">
        <v>0</v>
      </c>
      <c r="K212" s="296">
        <v>0</v>
      </c>
      <c r="L212" s="26" t="s">
        <v>4</v>
      </c>
      <c r="M212" s="429" t="s">
        <v>77</v>
      </c>
    </row>
    <row r="213" spans="1:13" ht="42.75" customHeight="1" thickBot="1">
      <c r="A213" s="468"/>
      <c r="B213" s="454"/>
      <c r="C213" s="455"/>
      <c r="D213" s="57">
        <v>2018</v>
      </c>
      <c r="E213" s="156">
        <f>H213</f>
        <v>0</v>
      </c>
      <c r="F213" s="157">
        <v>0</v>
      </c>
      <c r="G213" s="157">
        <f t="shared" si="22"/>
        <v>113</v>
      </c>
      <c r="H213" s="157"/>
      <c r="I213" s="157">
        <v>113</v>
      </c>
      <c r="J213" s="296">
        <v>0</v>
      </c>
      <c r="K213" s="296">
        <v>0</v>
      </c>
      <c r="L213" s="26" t="s">
        <v>4</v>
      </c>
      <c r="M213" s="430"/>
    </row>
    <row r="214" spans="1:13" ht="44.25" customHeight="1" thickBot="1">
      <c r="A214" s="468"/>
      <c r="B214" s="454"/>
      <c r="C214" s="455"/>
      <c r="D214" s="57">
        <v>2019</v>
      </c>
      <c r="E214" s="156">
        <f>H214</f>
        <v>0</v>
      </c>
      <c r="F214" s="158">
        <v>0</v>
      </c>
      <c r="G214" s="157">
        <f t="shared" si="22"/>
        <v>113</v>
      </c>
      <c r="H214" s="159"/>
      <c r="I214" s="159">
        <v>113</v>
      </c>
      <c r="J214" s="296">
        <v>0</v>
      </c>
      <c r="K214" s="296">
        <v>0</v>
      </c>
      <c r="L214" s="26" t="s">
        <v>4</v>
      </c>
      <c r="M214" s="430"/>
    </row>
    <row r="215" spans="1:13" ht="47.25" customHeight="1" thickBot="1">
      <c r="A215" s="468"/>
      <c r="B215" s="456"/>
      <c r="C215" s="566"/>
      <c r="D215" s="57">
        <v>2020</v>
      </c>
      <c r="E215" s="156">
        <f>H215</f>
        <v>0</v>
      </c>
      <c r="F215" s="158">
        <v>0</v>
      </c>
      <c r="G215" s="157">
        <f t="shared" si="22"/>
        <v>113</v>
      </c>
      <c r="H215" s="159"/>
      <c r="I215" s="159">
        <v>113</v>
      </c>
      <c r="J215" s="296">
        <v>0</v>
      </c>
      <c r="K215" s="296">
        <v>0</v>
      </c>
      <c r="L215" s="26" t="s">
        <v>4</v>
      </c>
      <c r="M215" s="431"/>
    </row>
    <row r="216" spans="1:13" ht="47.25" customHeight="1" thickBot="1">
      <c r="A216" s="468" t="s">
        <v>132</v>
      </c>
      <c r="B216" s="452" t="s">
        <v>133</v>
      </c>
      <c r="C216" s="453"/>
      <c r="D216" s="57">
        <v>2017</v>
      </c>
      <c r="E216" s="156">
        <f t="shared" si="21"/>
        <v>5391.1</v>
      </c>
      <c r="F216" s="158">
        <v>5391.1</v>
      </c>
      <c r="G216" s="157">
        <f t="shared" si="22"/>
        <v>0</v>
      </c>
      <c r="H216" s="159"/>
      <c r="I216" s="159">
        <v>0</v>
      </c>
      <c r="J216" s="296">
        <v>0</v>
      </c>
      <c r="K216" s="296">
        <v>0</v>
      </c>
      <c r="L216" s="26" t="s">
        <v>4</v>
      </c>
      <c r="M216" s="429" t="s">
        <v>78</v>
      </c>
    </row>
    <row r="217" spans="1:13" ht="42.75" customHeight="1" thickBot="1">
      <c r="A217" s="468"/>
      <c r="B217" s="454"/>
      <c r="C217" s="455"/>
      <c r="D217" s="57">
        <v>2018</v>
      </c>
      <c r="E217" s="156">
        <f t="shared" si="21"/>
        <v>5671.6</v>
      </c>
      <c r="F217" s="158">
        <v>5671.6</v>
      </c>
      <c r="G217" s="157">
        <f t="shared" si="22"/>
        <v>0</v>
      </c>
      <c r="H217" s="159"/>
      <c r="I217" s="159">
        <v>0</v>
      </c>
      <c r="J217" s="296">
        <v>0</v>
      </c>
      <c r="K217" s="296">
        <v>0</v>
      </c>
      <c r="L217" s="26" t="s">
        <v>4</v>
      </c>
      <c r="M217" s="430"/>
    </row>
    <row r="218" spans="1:13" ht="46.5" customHeight="1" thickBot="1">
      <c r="A218" s="468"/>
      <c r="B218" s="454"/>
      <c r="C218" s="455"/>
      <c r="D218" s="57">
        <v>2019</v>
      </c>
      <c r="E218" s="156">
        <f>F218</f>
        <v>5671.6</v>
      </c>
      <c r="F218" s="158">
        <v>5671.6</v>
      </c>
      <c r="G218" s="157">
        <f t="shared" si="22"/>
        <v>0</v>
      </c>
      <c r="H218" s="158"/>
      <c r="I218" s="158">
        <v>0</v>
      </c>
      <c r="J218" s="296">
        <v>0</v>
      </c>
      <c r="K218" s="296">
        <v>0</v>
      </c>
      <c r="L218" s="26" t="s">
        <v>4</v>
      </c>
      <c r="M218" s="430"/>
    </row>
    <row r="219" spans="1:13" ht="46.5" customHeight="1" thickBot="1">
      <c r="A219" s="468"/>
      <c r="B219" s="456"/>
      <c r="C219" s="566"/>
      <c r="D219" s="57">
        <v>2020</v>
      </c>
      <c r="E219" s="156">
        <f t="shared" si="21"/>
        <v>5671.6</v>
      </c>
      <c r="F219" s="158">
        <v>5671.6</v>
      </c>
      <c r="G219" s="157">
        <f t="shared" si="22"/>
        <v>0</v>
      </c>
      <c r="H219" s="158"/>
      <c r="I219" s="158">
        <v>0</v>
      </c>
      <c r="J219" s="296">
        <v>0</v>
      </c>
      <c r="K219" s="296">
        <v>0</v>
      </c>
      <c r="L219" s="26" t="s">
        <v>4</v>
      </c>
      <c r="M219" s="431"/>
    </row>
    <row r="220" spans="1:13" ht="30.75" customHeight="1" thickBot="1">
      <c r="A220" s="553"/>
      <c r="B220" s="595" t="s">
        <v>45</v>
      </c>
      <c r="C220" s="596"/>
      <c r="D220" s="57">
        <v>2017</v>
      </c>
      <c r="E220" s="106">
        <f aca="true" t="shared" si="23" ref="E220:E228">F220+G220+J220+K220</f>
        <v>5780.3</v>
      </c>
      <c r="F220" s="106">
        <f aca="true" t="shared" si="24" ref="F220:H223">F208+F212+F216</f>
        <v>5683.5</v>
      </c>
      <c r="G220" s="106">
        <f aca="true" t="shared" si="25" ref="G220:G228">H220+I220</f>
        <v>96.8</v>
      </c>
      <c r="H220" s="106">
        <f t="shared" si="24"/>
        <v>0</v>
      </c>
      <c r="I220" s="69">
        <f>I208+I212+I216</f>
        <v>96.8</v>
      </c>
      <c r="J220" s="300">
        <v>0</v>
      </c>
      <c r="K220" s="300">
        <v>0</v>
      </c>
      <c r="L220" s="26"/>
      <c r="M220" s="3"/>
    </row>
    <row r="221" spans="1:13" ht="30.75" customHeight="1" thickBot="1">
      <c r="A221" s="553"/>
      <c r="B221" s="597"/>
      <c r="C221" s="598"/>
      <c r="D221" s="57">
        <v>2018</v>
      </c>
      <c r="E221" s="106">
        <f t="shared" si="23"/>
        <v>6099.8</v>
      </c>
      <c r="F221" s="77">
        <f t="shared" si="24"/>
        <v>5986.8</v>
      </c>
      <c r="G221" s="106">
        <f t="shared" si="25"/>
        <v>113</v>
      </c>
      <c r="H221" s="77">
        <f t="shared" si="24"/>
        <v>0</v>
      </c>
      <c r="I221" s="69">
        <f>I209+I213+I217</f>
        <v>113</v>
      </c>
      <c r="J221" s="300">
        <v>0</v>
      </c>
      <c r="K221" s="300">
        <v>0</v>
      </c>
      <c r="L221" s="26"/>
      <c r="M221" s="3"/>
    </row>
    <row r="222" spans="1:13" ht="30.75" customHeight="1" thickBot="1">
      <c r="A222" s="553"/>
      <c r="B222" s="597"/>
      <c r="C222" s="598"/>
      <c r="D222" s="57">
        <v>2019</v>
      </c>
      <c r="E222" s="106">
        <f t="shared" si="23"/>
        <v>6099.8</v>
      </c>
      <c r="F222" s="77">
        <f t="shared" si="24"/>
        <v>5986.8</v>
      </c>
      <c r="G222" s="106">
        <f t="shared" si="25"/>
        <v>113</v>
      </c>
      <c r="H222" s="77">
        <f t="shared" si="24"/>
        <v>0</v>
      </c>
      <c r="I222" s="69">
        <f>I210+I214+I218</f>
        <v>113</v>
      </c>
      <c r="J222" s="300">
        <v>0</v>
      </c>
      <c r="K222" s="300">
        <v>0</v>
      </c>
      <c r="L222" s="26"/>
      <c r="M222" s="3"/>
    </row>
    <row r="223" spans="1:13" ht="30.75" customHeight="1" thickBot="1">
      <c r="A223" s="553"/>
      <c r="B223" s="599"/>
      <c r="C223" s="600"/>
      <c r="D223" s="57">
        <v>2020</v>
      </c>
      <c r="E223" s="106">
        <f t="shared" si="23"/>
        <v>6099.8</v>
      </c>
      <c r="F223" s="77">
        <f t="shared" si="24"/>
        <v>5986.8</v>
      </c>
      <c r="G223" s="106">
        <f t="shared" si="25"/>
        <v>113</v>
      </c>
      <c r="H223" s="77">
        <f t="shared" si="24"/>
        <v>0</v>
      </c>
      <c r="I223" s="69">
        <f>I211+I214+I219</f>
        <v>113</v>
      </c>
      <c r="J223" s="300">
        <v>0</v>
      </c>
      <c r="K223" s="300">
        <v>0</v>
      </c>
      <c r="L223" s="26"/>
      <c r="M223" s="3"/>
    </row>
    <row r="224" spans="1:13" ht="52.5" customHeight="1" thickBot="1">
      <c r="A224" s="553"/>
      <c r="B224" s="580" t="s">
        <v>36</v>
      </c>
      <c r="C224" s="581"/>
      <c r="D224" s="148" t="s">
        <v>134</v>
      </c>
      <c r="E224" s="319">
        <f aca="true" t="shared" si="26" ref="E224:J224">E225+E226+E227+E228</f>
        <v>947709.20193</v>
      </c>
      <c r="F224" s="176">
        <f t="shared" si="26"/>
        <v>541823.7999999999</v>
      </c>
      <c r="G224" s="176">
        <f t="shared" si="26"/>
        <v>3903.764</v>
      </c>
      <c r="H224" s="176">
        <f t="shared" si="26"/>
        <v>0</v>
      </c>
      <c r="I224" s="176">
        <f t="shared" si="26"/>
        <v>3903.764</v>
      </c>
      <c r="J224" s="176">
        <f t="shared" si="26"/>
        <v>401981.63792999997</v>
      </c>
      <c r="K224" s="300">
        <v>0</v>
      </c>
      <c r="L224" s="16"/>
      <c r="M224" s="15"/>
    </row>
    <row r="225" spans="1:13" ht="33" customHeight="1" thickBot="1">
      <c r="A225" s="553"/>
      <c r="B225" s="574"/>
      <c r="C225" s="575"/>
      <c r="D225" s="57">
        <v>2017</v>
      </c>
      <c r="E225" s="320">
        <f t="shared" si="23"/>
        <v>259771.653</v>
      </c>
      <c r="F225" s="135">
        <f>F161+F164+F208+F212+F216</f>
        <v>130298.7</v>
      </c>
      <c r="G225" s="176">
        <f t="shared" si="25"/>
        <v>1029</v>
      </c>
      <c r="H225" s="101">
        <f>H104+H167+H220</f>
        <v>0</v>
      </c>
      <c r="I225" s="319">
        <f aca="true" t="shared" si="27" ref="I225:K228">I104+I153+I194+I201+I220</f>
        <v>1029</v>
      </c>
      <c r="J225" s="319">
        <f t="shared" si="27"/>
        <v>128443.953</v>
      </c>
      <c r="K225" s="319">
        <f t="shared" si="27"/>
        <v>0</v>
      </c>
      <c r="L225" s="16"/>
      <c r="M225" s="3"/>
    </row>
    <row r="226" spans="1:13" ht="30.75" customHeight="1" thickBot="1">
      <c r="A226" s="553"/>
      <c r="B226" s="576"/>
      <c r="C226" s="577"/>
      <c r="D226" s="57">
        <v>2018</v>
      </c>
      <c r="E226" s="320">
        <f>F226+G226+J226+K226</f>
        <v>245703.39392999996</v>
      </c>
      <c r="F226" s="95">
        <f>F105+F154+F195+F202+F221</f>
        <v>139635.49999999997</v>
      </c>
      <c r="G226" s="176">
        <f t="shared" si="25"/>
        <v>1109.818</v>
      </c>
      <c r="H226" s="320">
        <f>H105+H154+H195+H202+H221</f>
        <v>0</v>
      </c>
      <c r="I226" s="320">
        <f t="shared" si="27"/>
        <v>1109.818</v>
      </c>
      <c r="J226" s="320">
        <f t="shared" si="27"/>
        <v>104958.07592999999</v>
      </c>
      <c r="K226" s="320">
        <f t="shared" si="27"/>
        <v>0</v>
      </c>
      <c r="L226" s="17"/>
      <c r="M226" s="3"/>
    </row>
    <row r="227" spans="1:13" ht="30.75" customHeight="1" thickBot="1">
      <c r="A227" s="553"/>
      <c r="B227" s="576"/>
      <c r="C227" s="577"/>
      <c r="D227" s="57">
        <v>2019</v>
      </c>
      <c r="E227" s="320">
        <f t="shared" si="23"/>
        <v>221117.077</v>
      </c>
      <c r="F227" s="95">
        <f>F106+F155+F196+F203+F222</f>
        <v>135944.8</v>
      </c>
      <c r="G227" s="176">
        <f t="shared" si="25"/>
        <v>882.473</v>
      </c>
      <c r="H227" s="319">
        <f>H106+H155+H196+H203+H222</f>
        <v>0</v>
      </c>
      <c r="I227" s="319">
        <f t="shared" si="27"/>
        <v>882.473</v>
      </c>
      <c r="J227" s="319">
        <f t="shared" si="27"/>
        <v>84289.804</v>
      </c>
      <c r="K227" s="319">
        <f t="shared" si="27"/>
        <v>0</v>
      </c>
      <c r="L227" s="16"/>
      <c r="M227" s="3"/>
    </row>
    <row r="228" spans="1:13" ht="27" customHeight="1" thickBot="1">
      <c r="A228" s="553"/>
      <c r="B228" s="578"/>
      <c r="C228" s="579"/>
      <c r="D228" s="57">
        <v>2020</v>
      </c>
      <c r="E228" s="320">
        <f t="shared" si="23"/>
        <v>221117.07799999998</v>
      </c>
      <c r="F228" s="95">
        <f>F107+F156+F197+F204+F223</f>
        <v>135944.8</v>
      </c>
      <c r="G228" s="176">
        <f t="shared" si="25"/>
        <v>882.473</v>
      </c>
      <c r="H228" s="321">
        <f>H107+H156+H197+H204+H223</f>
        <v>0</v>
      </c>
      <c r="I228" s="321">
        <f t="shared" si="27"/>
        <v>882.473</v>
      </c>
      <c r="J228" s="321">
        <f t="shared" si="27"/>
        <v>84289.80500000001</v>
      </c>
      <c r="K228" s="321">
        <f t="shared" si="27"/>
        <v>0</v>
      </c>
      <c r="L228" s="18"/>
      <c r="M228" s="7"/>
    </row>
    <row r="229" ht="25.5" customHeight="1">
      <c r="I229" s="48"/>
    </row>
    <row r="230" spans="2:9" ht="20.25">
      <c r="B230" s="33"/>
      <c r="C230" s="73"/>
      <c r="D230" s="74"/>
      <c r="E230" s="47"/>
      <c r="F230" s="46"/>
      <c r="G230" s="46"/>
      <c r="H230" s="87"/>
      <c r="I230" s="48"/>
    </row>
    <row r="231" spans="2:11" ht="25.5" customHeight="1" hidden="1">
      <c r="B231" s="34"/>
      <c r="C231" s="35"/>
      <c r="D231" s="35"/>
      <c r="E231" s="47"/>
      <c r="F231" s="36"/>
      <c r="G231" s="36"/>
      <c r="H231" s="37"/>
      <c r="I231" s="34"/>
      <c r="J231" s="37"/>
      <c r="K231" s="37"/>
    </row>
    <row r="232" spans="2:11" ht="25.5" customHeight="1" hidden="1">
      <c r="B232" s="34"/>
      <c r="C232" s="35"/>
      <c r="D232" s="35"/>
      <c r="E232" s="47"/>
      <c r="F232" s="38"/>
      <c r="G232" s="38"/>
      <c r="H232" s="34"/>
      <c r="I232" s="39"/>
      <c r="J232" s="34" t="s">
        <v>19</v>
      </c>
      <c r="K232" s="34"/>
    </row>
    <row r="233" spans="2:11" ht="15.75" customHeight="1" hidden="1">
      <c r="B233" s="34"/>
      <c r="C233" s="35"/>
      <c r="D233" s="35"/>
      <c r="E233" s="47"/>
      <c r="F233" s="38"/>
      <c r="G233" s="38"/>
      <c r="H233" s="34"/>
      <c r="I233" s="34"/>
      <c r="J233" s="34"/>
      <c r="K233" s="34"/>
    </row>
    <row r="234" spans="2:11" ht="24.75" customHeight="1" hidden="1">
      <c r="B234" s="34"/>
      <c r="C234" s="35"/>
      <c r="D234" s="35"/>
      <c r="E234" s="47"/>
      <c r="F234" s="38"/>
      <c r="G234" s="38"/>
      <c r="H234" s="34"/>
      <c r="I234" s="40"/>
      <c r="J234" s="34" t="s">
        <v>20</v>
      </c>
      <c r="K234" s="34"/>
    </row>
    <row r="235" spans="2:11" ht="13.5" customHeight="1" hidden="1">
      <c r="B235" s="34"/>
      <c r="C235" s="35"/>
      <c r="D235" s="35"/>
      <c r="E235" s="47"/>
      <c r="F235" s="38"/>
      <c r="G235" s="38"/>
      <c r="H235" s="34"/>
      <c r="I235" s="34"/>
      <c r="J235" s="34"/>
      <c r="K235" s="34"/>
    </row>
    <row r="236" spans="2:11" ht="27.75" customHeight="1" hidden="1">
      <c r="B236" s="34"/>
      <c r="C236" s="35"/>
      <c r="D236" s="35"/>
      <c r="E236" s="47"/>
      <c r="F236" s="38"/>
      <c r="G236" s="38"/>
      <c r="H236" s="34"/>
      <c r="I236" s="34"/>
      <c r="J236" s="34" t="s">
        <v>21</v>
      </c>
      <c r="K236" s="34"/>
    </row>
    <row r="237" spans="2:11" ht="18.75" customHeight="1" hidden="1">
      <c r="B237" s="34"/>
      <c r="C237" s="35"/>
      <c r="D237" s="35"/>
      <c r="E237" s="47"/>
      <c r="F237" s="38"/>
      <c r="G237" s="38"/>
      <c r="H237" s="34"/>
      <c r="I237" s="34"/>
      <c r="J237" s="34"/>
      <c r="K237" s="34"/>
    </row>
    <row r="238" spans="2:11" ht="18.75" customHeight="1" hidden="1">
      <c r="B238" s="34"/>
      <c r="C238" s="35"/>
      <c r="D238" s="35"/>
      <c r="E238" s="47"/>
      <c r="F238" s="38"/>
      <c r="G238" s="38"/>
      <c r="H238" s="34"/>
      <c r="I238" s="34"/>
      <c r="J238" s="34"/>
      <c r="K238" s="34"/>
    </row>
    <row r="239" spans="2:11" ht="27" customHeight="1" hidden="1">
      <c r="B239" s="34"/>
      <c r="C239" s="41"/>
      <c r="D239" s="35"/>
      <c r="E239" s="47"/>
      <c r="F239" s="38"/>
      <c r="G239" s="38"/>
      <c r="H239" s="34"/>
      <c r="I239" s="34"/>
      <c r="J239" s="34" t="s">
        <v>22</v>
      </c>
      <c r="K239" s="34"/>
    </row>
    <row r="240" spans="2:8" ht="23.25" hidden="1">
      <c r="B240" s="27"/>
      <c r="C240" s="29"/>
      <c r="D240" s="28"/>
      <c r="E240" s="47"/>
      <c r="F240" s="30"/>
      <c r="G240" s="30"/>
      <c r="H240" s="33"/>
    </row>
    <row r="241" spans="2:5" ht="18" customHeight="1" hidden="1">
      <c r="B241" s="27"/>
      <c r="C241" s="27"/>
      <c r="D241" s="29"/>
      <c r="E241" s="47"/>
    </row>
    <row r="242" ht="18" hidden="1">
      <c r="E242" s="47"/>
    </row>
    <row r="243" spans="5:9" ht="21" customHeight="1">
      <c r="E243" s="74"/>
      <c r="F243" s="31"/>
      <c r="G243" s="31"/>
      <c r="I243" s="45"/>
    </row>
    <row r="244" spans="2:9" ht="21" customHeight="1">
      <c r="B244" s="33"/>
      <c r="D244" s="73"/>
      <c r="E244" s="74"/>
      <c r="F244" s="43"/>
      <c r="G244" s="43"/>
      <c r="I244" s="48"/>
    </row>
    <row r="245" spans="4:7" ht="21" customHeight="1">
      <c r="D245" s="42"/>
      <c r="E245" s="73"/>
      <c r="F245" s="44"/>
      <c r="G245" s="44"/>
    </row>
    <row r="246" spans="4:7" ht="21" customHeight="1">
      <c r="D246" s="42"/>
      <c r="E246" s="74"/>
      <c r="F246" s="43"/>
      <c r="G246" s="43"/>
    </row>
    <row r="247" ht="23.25" customHeight="1"/>
    <row r="248" spans="4:8" ht="29.25" customHeight="1">
      <c r="D248" s="75"/>
      <c r="E248" s="49"/>
      <c r="F248" s="48"/>
      <c r="G248" s="48"/>
      <c r="H248" s="48"/>
    </row>
    <row r="249" spans="4:5" ht="31.5" customHeight="1">
      <c r="D249" s="98"/>
      <c r="E249" s="48"/>
    </row>
    <row r="250" ht="32.25" customHeight="1">
      <c r="D250" s="75"/>
    </row>
  </sheetData>
  <sheetProtection/>
  <mergeCells count="171">
    <mergeCell ref="B207:M207"/>
    <mergeCell ref="M216:M219"/>
    <mergeCell ref="B136:B152"/>
    <mergeCell ref="M136:M152"/>
    <mergeCell ref="H1:M1"/>
    <mergeCell ref="B220:C223"/>
    <mergeCell ref="B96:C96"/>
    <mergeCell ref="B97:C97"/>
    <mergeCell ref="B104:C107"/>
    <mergeCell ref="B129:C130"/>
    <mergeCell ref="D170:D177"/>
    <mergeCell ref="D178:D185"/>
    <mergeCell ref="A201:A204"/>
    <mergeCell ref="B205:M205"/>
    <mergeCell ref="B206:M206"/>
    <mergeCell ref="B199:M199"/>
    <mergeCell ref="B194:C197"/>
    <mergeCell ref="B201:C204"/>
    <mergeCell ref="B168:C193"/>
    <mergeCell ref="A212:A215"/>
    <mergeCell ref="B225:C228"/>
    <mergeCell ref="A216:A219"/>
    <mergeCell ref="A220:A223"/>
    <mergeCell ref="A224:A228"/>
    <mergeCell ref="A208:A211"/>
    <mergeCell ref="B208:C211"/>
    <mergeCell ref="B212:C215"/>
    <mergeCell ref="B216:C219"/>
    <mergeCell ref="B224:C224"/>
    <mergeCell ref="A114:A128"/>
    <mergeCell ref="A133:A135"/>
    <mergeCell ref="A153:A156"/>
    <mergeCell ref="A160:A167"/>
    <mergeCell ref="A168:A193"/>
    <mergeCell ref="A194:A197"/>
    <mergeCell ref="A136:A152"/>
    <mergeCell ref="A63:A91"/>
    <mergeCell ref="A92:A95"/>
    <mergeCell ref="A104:A107"/>
    <mergeCell ref="A129:A130"/>
    <mergeCell ref="A131:A132"/>
    <mergeCell ref="B131:C132"/>
    <mergeCell ref="B63:C91"/>
    <mergeCell ref="B110:J110"/>
    <mergeCell ref="B112:J112"/>
    <mergeCell ref="D78:D84"/>
    <mergeCell ref="A10:A11"/>
    <mergeCell ref="A16:A31"/>
    <mergeCell ref="D27:D30"/>
    <mergeCell ref="L23:L26"/>
    <mergeCell ref="D23:D26"/>
    <mergeCell ref="D16:D22"/>
    <mergeCell ref="B13:M13"/>
    <mergeCell ref="B14:M14"/>
    <mergeCell ref="B15:M15"/>
    <mergeCell ref="M16:M31"/>
    <mergeCell ref="B2:L2"/>
    <mergeCell ref="D4:D8"/>
    <mergeCell ref="E4:E8"/>
    <mergeCell ref="L4:L8"/>
    <mergeCell ref="F5:F8"/>
    <mergeCell ref="B10:M11"/>
    <mergeCell ref="F4:J4"/>
    <mergeCell ref="M4:M8"/>
    <mergeCell ref="K4:K8"/>
    <mergeCell ref="G7:G8"/>
    <mergeCell ref="E16:E22"/>
    <mergeCell ref="H16:H22"/>
    <mergeCell ref="I16:I22"/>
    <mergeCell ref="B16:C31"/>
    <mergeCell ref="J16:J22"/>
    <mergeCell ref="J23:J26"/>
    <mergeCell ref="J27:J30"/>
    <mergeCell ref="F16:F22"/>
    <mergeCell ref="G16:G22"/>
    <mergeCell ref="H23:H26"/>
    <mergeCell ref="F27:F28"/>
    <mergeCell ref="G27:G28"/>
    <mergeCell ref="F23:F24"/>
    <mergeCell ref="K27:K28"/>
    <mergeCell ref="B37:M37"/>
    <mergeCell ref="H27:H30"/>
    <mergeCell ref="I27:I30"/>
    <mergeCell ref="B32:M32"/>
    <mergeCell ref="E27:E28"/>
    <mergeCell ref="M33:M36"/>
    <mergeCell ref="L27:L30"/>
    <mergeCell ref="L42:M42"/>
    <mergeCell ref="M38:M41"/>
    <mergeCell ref="B42:J42"/>
    <mergeCell ref="M43:M46"/>
    <mergeCell ref="D44:D45"/>
    <mergeCell ref="H44:H45"/>
    <mergeCell ref="B38:C41"/>
    <mergeCell ref="E44:E45"/>
    <mergeCell ref="F44:F45"/>
    <mergeCell ref="I44:I45"/>
    <mergeCell ref="G44:G45"/>
    <mergeCell ref="L44:L45"/>
    <mergeCell ref="J44:J45"/>
    <mergeCell ref="M48:M51"/>
    <mergeCell ref="L53:L54"/>
    <mergeCell ref="M53:M57"/>
    <mergeCell ref="B53:C57"/>
    <mergeCell ref="B58:C61"/>
    <mergeCell ref="D53:D54"/>
    <mergeCell ref="E53:E54"/>
    <mergeCell ref="F53:F54"/>
    <mergeCell ref="J53:J54"/>
    <mergeCell ref="D70:D77"/>
    <mergeCell ref="E70:E77"/>
    <mergeCell ref="D85:D91"/>
    <mergeCell ref="E85:E91"/>
    <mergeCell ref="D63:D69"/>
    <mergeCell ref="M58:M61"/>
    <mergeCell ref="A33:A36"/>
    <mergeCell ref="A38:A41"/>
    <mergeCell ref="A43:A47"/>
    <mergeCell ref="A48:A51"/>
    <mergeCell ref="A53:A57"/>
    <mergeCell ref="A58:A61"/>
    <mergeCell ref="B159:M159"/>
    <mergeCell ref="M114:M135"/>
    <mergeCell ref="B98:B103"/>
    <mergeCell ref="M104:M107"/>
    <mergeCell ref="B108:M108"/>
    <mergeCell ref="B114:B128"/>
    <mergeCell ref="B133:C135"/>
    <mergeCell ref="B153:C156"/>
    <mergeCell ref="B157:M157"/>
    <mergeCell ref="B109:M109"/>
    <mergeCell ref="B160:C167"/>
    <mergeCell ref="M212:M215"/>
    <mergeCell ref="M208:M211"/>
    <mergeCell ref="D186:D193"/>
    <mergeCell ref="D114:D115"/>
    <mergeCell ref="B200:M200"/>
    <mergeCell ref="L117:L122"/>
    <mergeCell ref="M160:M193"/>
    <mergeCell ref="M201:M204"/>
    <mergeCell ref="D131:D132"/>
    <mergeCell ref="B158:M158"/>
    <mergeCell ref="B198:M198"/>
    <mergeCell ref="A4:A8"/>
    <mergeCell ref="B4:C8"/>
    <mergeCell ref="B9:C9"/>
    <mergeCell ref="B33:C36"/>
    <mergeCell ref="D129:D130"/>
    <mergeCell ref="L133:L134"/>
    <mergeCell ref="B43:C47"/>
    <mergeCell ref="E78:E84"/>
    <mergeCell ref="B111:J111"/>
    <mergeCell ref="M92:M95"/>
    <mergeCell ref="B92:C95"/>
    <mergeCell ref="D133:D135"/>
    <mergeCell ref="H7:I7"/>
    <mergeCell ref="H53:H54"/>
    <mergeCell ref="I53:I54"/>
    <mergeCell ref="E63:E69"/>
    <mergeCell ref="M63:M91"/>
    <mergeCell ref="B48:C51"/>
    <mergeCell ref="G6:I6"/>
    <mergeCell ref="G5:J5"/>
    <mergeCell ref="J6:J8"/>
    <mergeCell ref="L16:L22"/>
    <mergeCell ref="E23:E24"/>
    <mergeCell ref="K23:K24"/>
    <mergeCell ref="K16:K22"/>
    <mergeCell ref="B12:M12"/>
    <mergeCell ref="I23:I26"/>
    <mergeCell ref="G23:G24"/>
  </mergeCells>
  <printOptions/>
  <pageMargins left="0.2755905511811024" right="0.2755905511811024" top="1.1811023622047245" bottom="0.15748031496062992" header="0.15748031496062992" footer="0.15748031496062992"/>
  <pageSetup horizontalDpi="600" verticalDpi="600" orientation="landscape" paperSize="9" scale="37" r:id="rId1"/>
  <rowBreaks count="6" manualBreakCount="6">
    <brk id="36" max="10" man="1"/>
    <brk id="61" max="10" man="1"/>
    <brk id="91" max="10" man="1"/>
    <brk id="128" max="10" man="1"/>
    <brk id="177" max="10" man="1"/>
    <brk id="2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2018-06-01T10:44:32Z</cp:lastPrinted>
  <dcterms:created xsi:type="dcterms:W3CDTF">2010-09-22T11:49:59Z</dcterms:created>
  <dcterms:modified xsi:type="dcterms:W3CDTF">2018-06-01T10:58:57Z</dcterms:modified>
  <cp:category/>
  <cp:version/>
  <cp:contentType/>
  <cp:contentStatus/>
</cp:coreProperties>
</file>