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19,05" sheetId="1" r:id="rId1"/>
  </sheets>
  <definedNames>
    <definedName name="_xlnm.Print_Titles" localSheetId="0">'Изменения на 19,05'!$4:$7</definedName>
    <definedName name="_xlnm.Print_Area" localSheetId="0">'Изменения на 19,05'!$A$1:$J$254</definedName>
  </definedNames>
  <calcPr fullCalcOnLoad="1"/>
</workbook>
</file>

<file path=xl/sharedStrings.xml><?xml version="1.0" encoding="utf-8"?>
<sst xmlns="http://schemas.openxmlformats.org/spreadsheetml/2006/main" count="340" uniqueCount="198">
  <si>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</si>
  <si>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</si>
  <si>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</si>
  <si>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 xml:space="preserve">1. Совершенствование содержания и технологий обучения </t>
  </si>
  <si>
    <t>Мероприятия:</t>
  </si>
  <si>
    <t>1.2. Реализация мер по введению  государственных образовательных стандартов общего образования</t>
  </si>
  <si>
    <t>Рост числа участников олимпиад, конкурсов, фестивалей, выставок  до 2000 человек</t>
  </si>
  <si>
    <t xml:space="preserve">               2. Укрепление методической базы образовательных учреждений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</si>
  <si>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</si>
  <si>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</si>
  <si>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</si>
  <si>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</si>
  <si>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</si>
  <si>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2. Развитие системы обеспечения и качества образовательных услуг  </t>
  </si>
  <si>
    <t>2.1  Анализ состояния действующей системы оценки качества образования в городе,  проведение мониторинга качества образования и др.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</si>
  <si>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</si>
  <si>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</si>
  <si>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</si>
  <si>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3. Повышение эффективности управления в системе образования </t>
  </si>
  <si>
    <t>3.1 Разработка и реализация муниципальной модели образовательной сети</t>
  </si>
  <si>
    <t>Наличие нормативно-правового, организационного, научно-методического обеспечения сети, обеспечения образовательных потребностей в дошкольном общем и дополнительном образовании.</t>
  </si>
  <si>
    <t>4. «Обеспечение лицензионных требований к деятельности образовательных учреждений»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</si>
  <si>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</si>
  <si>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</si>
  <si>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</si>
  <si>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</si>
  <si>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</si>
  <si>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            2. Обеспечение единообразия систем программного обеспечения по автоматизации административной деятельности</t>
  </si>
  <si>
    <t xml:space="preserve">            2.  Планирование в течение  учебного года работы на новый учебный год</t>
  </si>
  <si>
    <t xml:space="preserve">            2. Формирование позитивного отношения к Вооруженным силам РФ</t>
  </si>
  <si>
    <t xml:space="preserve">            3.  Гражданско-патриотическое воспитание учащихся</t>
  </si>
  <si>
    <t xml:space="preserve">            2. Пропаганда лучших образцов педагогического мастерства</t>
  </si>
  <si>
    <t xml:space="preserve">            2. Комплексная оценка качества образования</t>
  </si>
  <si>
    <t xml:space="preserve">            3. Решение кадрового обеспечения выполнения инспекционных функций</t>
  </si>
  <si>
    <t xml:space="preserve">            2.  Организация проведения городских соревнований, участие в областных соревнованиях</t>
  </si>
  <si>
    <t xml:space="preserve">            2. Обеспечение учащихся минимальным набором канцелярских принадлежностей</t>
  </si>
  <si>
    <t xml:space="preserve">            2. Создание нормативно-правовых, экономических и организационно- педагогических условий, обеспечивающих личностный рост  и  профессиональное самоопределение одарённых учащихся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</si>
  <si>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</si>
  <si>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</si>
  <si>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</si>
  <si>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</si>
  <si>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</si>
  <si>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ИТОГО по программе:</t>
  </si>
  <si>
    <t>2013г.                2014г.                             2015г.</t>
  </si>
  <si>
    <t>Наличие учебно-материальных, нормативно-правовых, организационно-педагогических условий, обеспечивающих реализацию государственных образовательных стандартов.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</si>
  <si>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</si>
  <si>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</si>
  <si>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 xml:space="preserve">            2. Интеграция общего и дополнительного образования</t>
  </si>
  <si>
    <t>Своевременное повышение квалификации работников управления образования ЗАТО г.Радужный, образовательных учреждений</t>
  </si>
  <si>
    <t xml:space="preserve">            </t>
  </si>
  <si>
    <t>1.10.1 Организация деятельности, функционирование детского объединения «Юный спасатель»</t>
  </si>
  <si>
    <t>2.2 Проведение городского праздника «День Учителя»</t>
  </si>
  <si>
    <t>Приобретение учебников, учебно- методической литературы для реализации общеобразовательного процесса</t>
  </si>
  <si>
    <t>3.2  Проведение ежегодного августовского совещания педагогических работников и участие в областной педконференции</t>
  </si>
  <si>
    <t>Системный анализ состояния образовательной среды, представление опыта работы</t>
  </si>
  <si>
    <t>1.8. Проведение конкурсов, соревнований, направленных на пропаганду здорового образа жизни, профилактику асоциального поведения детей, воспитанников, обучающихся, проведение спартакиады.</t>
  </si>
  <si>
    <t>Цель: Модернизация дополнительного образования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</si>
  <si>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</si>
  <si>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</si>
  <si>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</si>
  <si>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</si>
  <si>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</si>
  <si>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</si>
  <si>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>2.4.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</si>
  <si>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2.5. Привлечение молодых учителей в общеобразовательные учреждения</t>
  </si>
  <si>
    <t>Управление образования, руководители сош № 1,№ 2, начальная школа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</si>
  <si>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</si>
  <si>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</si>
  <si>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Задача: </t>
    </r>
    <r>
      <rPr>
        <sz val="14"/>
        <rFont val="Times New Roman"/>
        <family val="1"/>
      </rPr>
      <t>Соблюдение организационных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психолого-педагогических и методических условий для реализации государственных образовательных стандартов общего образования</t>
    </r>
  </si>
  <si>
    <r>
      <t xml:space="preserve">Цель: </t>
    </r>
    <r>
      <rPr>
        <sz val="14"/>
        <rFont val="Times New Roman"/>
        <family val="1"/>
      </rPr>
      <t>Развитие системы выявления и поддержки одарённых детей</t>
    </r>
  </si>
  <si>
    <r>
      <t>Задача</t>
    </r>
    <r>
      <rPr>
        <sz val="14"/>
        <rFont val="Times New Roman"/>
        <family val="1"/>
      </rPr>
      <t>: 1. Выявление одарённых детей</t>
    </r>
  </si>
  <si>
    <r>
      <t xml:space="preserve">Цель: </t>
    </r>
    <r>
      <rPr>
        <sz val="14"/>
        <rFont val="Times New Roman"/>
        <family val="1"/>
      </rPr>
      <t>Совершенствование гражданско-патриотического обучения и воспитания</t>
    </r>
  </si>
  <si>
    <r>
      <t xml:space="preserve">Задача: </t>
    </r>
    <r>
      <rPr>
        <sz val="14"/>
        <rFont val="Times New Roman"/>
        <family val="1"/>
      </rPr>
      <t>Включение детей в социально-экономическую, политическую и культурную жизнь общества</t>
    </r>
  </si>
  <si>
    <r>
      <t>Цель</t>
    </r>
    <r>
      <rPr>
        <sz val="14"/>
        <rFont val="Times New Roman"/>
        <family val="1"/>
      </rPr>
      <t>: Создание условий для развития приоритетных направлений: гражданско-патриотического, экологического, физкультурно-оздоровительного</t>
    </r>
  </si>
  <si>
    <r>
      <t xml:space="preserve">Задача: </t>
    </r>
    <r>
      <rPr>
        <sz val="14"/>
        <rFont val="Times New Roman"/>
        <family val="1"/>
      </rPr>
      <t>1. Укрепление материально-технической базы образовательных учреждений</t>
    </r>
  </si>
  <si>
    <r>
      <t xml:space="preserve">Цель:  </t>
    </r>
    <r>
      <rPr>
        <sz val="14"/>
        <rFont val="Times New Roman"/>
        <family val="1"/>
      </rPr>
      <t>Формирование позитивного отношения учащихся к обучению в общеобразовательных учреждениях</t>
    </r>
  </si>
  <si>
    <r>
      <t xml:space="preserve">Задача: </t>
    </r>
    <r>
      <rPr>
        <sz val="14"/>
        <rFont val="Times New Roman"/>
        <family val="1"/>
      </rPr>
      <t>1. Проведение социальной рекламы общеобразовательных услуг</t>
    </r>
  </si>
  <si>
    <r>
      <t xml:space="preserve">Цель:  </t>
    </r>
    <r>
      <rPr>
        <sz val="14"/>
        <rFont val="Times New Roman"/>
        <family val="1"/>
      </rPr>
      <t>Организация проведения городского праздника «Выпускник»</t>
    </r>
  </si>
  <si>
    <r>
      <t xml:space="preserve">Задача:  </t>
    </r>
    <r>
      <rPr>
        <sz val="14"/>
        <rFont val="Times New Roman"/>
        <family val="1"/>
      </rPr>
      <t>Повышение статуса общеобразовательных учреждений, поддержка выпускников</t>
    </r>
  </si>
  <si>
    <r>
      <t>Цель:</t>
    </r>
    <r>
      <rPr>
        <sz val="14"/>
        <rFont val="Times New Roman"/>
        <family val="1"/>
      </rPr>
      <t xml:space="preserve"> Пропаганда здорового образа жизни, профилактика асоциального поведения детей, воспитанников, обучающихся</t>
    </r>
  </si>
  <si>
    <r>
      <t>Задача:</t>
    </r>
    <r>
      <rPr>
        <sz val="14"/>
        <rFont val="Times New Roman"/>
        <family val="1"/>
      </rPr>
      <t xml:space="preserve"> Снижение правонарушений в детской и подростковой среде</t>
    </r>
  </si>
  <si>
    <r>
      <t xml:space="preserve">Цель: </t>
    </r>
    <r>
      <rPr>
        <sz val="14"/>
        <rFont val="Times New Roman"/>
        <family val="1"/>
      </rPr>
      <t>Обеспечение условий для реализации инновационной и опытно-экспериментальной работы</t>
    </r>
  </si>
  <si>
    <r>
      <t xml:space="preserve">Задача: </t>
    </r>
    <r>
      <rPr>
        <sz val="14"/>
        <rFont val="Times New Roman"/>
        <family val="1"/>
      </rPr>
      <t>1.Обеспечение деятельности опытно-экспериментальных площадок на базе образовательных учреждений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Разработка  нормативно-правового и методического обеспечения профильного обучения</t>
    </r>
  </si>
  <si>
    <r>
      <t xml:space="preserve">Цель: </t>
    </r>
    <r>
      <rPr>
        <sz val="14"/>
        <rFont val="Times New Roman"/>
        <family val="1"/>
      </rPr>
      <t>Формирование у учащихся, воспитанников навыков выживания и оказания помощи в экстремальных условиях</t>
    </r>
  </si>
  <si>
    <r>
      <t xml:space="preserve">Задача: </t>
    </r>
    <r>
      <rPr>
        <sz val="14"/>
        <rFont val="Times New Roman"/>
        <family val="1"/>
      </rPr>
      <t>1. Материально-техническое, учебно-методическое обеспечение деятельности детского объединения</t>
    </r>
  </si>
  <si>
    <r>
      <t>Цель</t>
    </r>
    <r>
      <rPr>
        <sz val="14"/>
        <rFont val="Times New Roman"/>
        <family val="1"/>
      </rPr>
      <t>: Контроль состояния качества общего образования, выполнения государственных образовательных стандартов</t>
    </r>
  </si>
  <si>
    <r>
      <t xml:space="preserve">Задача: </t>
    </r>
    <r>
      <rPr>
        <sz val="14"/>
        <rFont val="Times New Roman"/>
        <family val="1"/>
      </rPr>
      <t>1.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Подготовка аналитических материалов по результатам анализа состояния действующей системы образования</t>
    </r>
  </si>
  <si>
    <r>
      <t>Цель:</t>
    </r>
    <r>
      <rPr>
        <sz val="14"/>
        <rFont val="Times New Roman"/>
        <family val="1"/>
      </rPr>
      <t xml:space="preserve"> Повышение статуса педагогических работников</t>
    </r>
  </si>
  <si>
    <r>
      <t xml:space="preserve">Задача: </t>
    </r>
    <r>
      <rPr>
        <sz val="14"/>
        <rFont val="Times New Roman"/>
        <family val="1"/>
      </rPr>
      <t>1. Стимулирование труда педагогических работников</t>
    </r>
  </si>
  <si>
    <r>
      <t>Цель:</t>
    </r>
    <r>
      <rPr>
        <sz val="14"/>
        <rFont val="Times New Roman"/>
        <family val="1"/>
      </rPr>
      <t xml:space="preserve"> Выполнение стандарта по ОБЖ учащихся общеобразовательных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</si>
  <si>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Выполнение учебной программы по ОБЖ в школе IIIступени</t>
    </r>
  </si>
  <si>
    <r>
      <t xml:space="preserve">Цель: </t>
    </r>
    <r>
      <rPr>
        <sz val="14"/>
        <rFont val="Times New Roman"/>
        <family val="1"/>
      </rPr>
      <t>Развитие модели муниципальной образовательной системы</t>
    </r>
  </si>
  <si>
    <r>
      <t xml:space="preserve">Задача: </t>
    </r>
    <r>
      <rPr>
        <sz val="14"/>
        <rFont val="Times New Roman"/>
        <family val="1"/>
      </rPr>
      <t>Разработка деятельности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</si>
  <si>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Проведение системного анализа состояния муниципальной системы образования</t>
    </r>
  </si>
  <si>
    <r>
      <t>Задача</t>
    </r>
    <r>
      <rPr>
        <sz val="14"/>
        <rFont val="Times New Roman"/>
        <family val="1"/>
      </rPr>
      <t>: 1. Анализ итогов работы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</si>
  <si>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Программное обеспечение процесса управления муниципальной системой образования</t>
    </r>
  </si>
  <si>
    <r>
      <t xml:space="preserve">Задача: </t>
    </r>
    <r>
      <rPr>
        <sz val="14"/>
        <rFont val="Times New Roman"/>
        <family val="1"/>
      </rPr>
      <t>1. Организация статистического учета</t>
    </r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</si>
  <si>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</si>
  <si>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</si>
  <si>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1.10.2  Проведение городских мероприятий, участие в областных соревнованиях «Школа безопасности», «Юный спасатель»,"Безопасное колесо"</t>
  </si>
  <si>
    <t>1.12.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</si>
  <si>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</si>
  <si>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1.4.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игр,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</si>
  <si>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</si>
  <si>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</si>
  <si>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</si>
  <si>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СОШ № 1, № 2. начальная школа</t>
  </si>
  <si>
    <t>2.3. Проведение учебных сборов с учащимися общеобразовательных учреждений, проходящими подготовку по основам военной службы, участие в проведении акции "День призывника"</t>
  </si>
  <si>
    <t>МБОУ "Начальная школа"</t>
  </si>
  <si>
    <t>МБДОУ ЦРР Д/С №5</t>
  </si>
  <si>
    <t>1.3. Развитие системы выявления и поддержки одаренных детей (организация, проведения, участие в соревнованиях, олимпиадах, конкурсах, фестивалях, выставках, конференциях,  военно-спортивных играх и др.  обучающихся, воспитанников, сопровождение участников</t>
  </si>
  <si>
    <t>МБДОУ ЦРР Д/С №3</t>
  </si>
  <si>
    <t>МБДОУ ЦРР Д/С №6</t>
  </si>
  <si>
    <t>МБОУ СОШ №1</t>
  </si>
  <si>
    <t>МБОУ СОШ №2</t>
  </si>
  <si>
    <t>3.5. Организация деятельности городской ПМПК</t>
  </si>
  <si>
    <t>Оплата труда мед.работников, участвующих в городской ПМПК</t>
  </si>
  <si>
    <t xml:space="preserve">2016 г. </t>
  </si>
  <si>
    <t>2014-2016г.г.</t>
  </si>
  <si>
    <t>5. "Выполнение муниципальных заданий"</t>
  </si>
  <si>
    <t>5.1. Нормативные затраты, непосредственно связанные с оказанием муниципальных услуг</t>
  </si>
  <si>
    <t>6. "Социальная поддержка населения"</t>
  </si>
  <si>
    <t>6.3. Социальная поддерка детей-инвалидов дошкольного возраста</t>
  </si>
  <si>
    <t>3.6. Приобретение автобуса в МБОУ ДОД ЦВР "Лад"</t>
  </si>
  <si>
    <t>проектн.работы, реконструкция МБОУ Д/С №5</t>
  </si>
  <si>
    <t>4.1. Проектные работы, реконструкция, капитальный ремонт(ремонт), в том числе учреждений:</t>
  </si>
  <si>
    <t>кап.рем., в т.ч.</t>
  </si>
  <si>
    <t>Создание доступной среды для людей с ограниченными возможностями</t>
  </si>
  <si>
    <t>4.1.1. Общеобразовательные учреждения, в т.ч.</t>
  </si>
  <si>
    <t>КУМИ</t>
  </si>
  <si>
    <t>2016*</t>
  </si>
  <si>
    <t>*Начало работ планируется в 2016 году с завершением в 2017 году</t>
  </si>
  <si>
    <t>4.1.2. Дошкольные учреждения</t>
  </si>
  <si>
    <t>4.2.Ремонт ограждения территории МБОУ СОШ №1, СОШ №2:</t>
  </si>
  <si>
    <t>4.2.1. Разработка схемы ограждения</t>
  </si>
  <si>
    <t>4.2.2. Составление схемы ограждения</t>
  </si>
  <si>
    <t>4.2.3.Уточнение границ земельных участков</t>
  </si>
  <si>
    <t>4.2.4.Проведение работ по ремонту ограждений:</t>
  </si>
  <si>
    <t>Субвенции</t>
  </si>
  <si>
    <t>Другие собственные  доходы</t>
  </si>
  <si>
    <t>кап.рем.</t>
  </si>
  <si>
    <t>МБДОУ ЦРР Д/С № 6</t>
  </si>
  <si>
    <t xml:space="preserve">1.11.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</si>
  <si>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3.3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</si>
  <si>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</si>
  <si>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</si>
  <si>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</si>
  <si>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</si>
  <si>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</si>
  <si>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</si>
  <si>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</si>
  <si>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</si>
  <si>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Заместитель главы администрации города,</t>
  </si>
  <si>
    <t>начальник финансового управления</t>
  </si>
  <si>
    <t>О.М.Горшкова</t>
  </si>
  <si>
    <t>Начальник управления образования</t>
  </si>
  <si>
    <t>Т.Н.Путилова</t>
  </si>
  <si>
    <t>И.В.Лушникова</t>
  </si>
  <si>
    <t>Т.П.Симонова</t>
  </si>
  <si>
    <t>Заведующая экономическим отделом</t>
  </si>
  <si>
    <t>Зам.председателя по экономике,</t>
  </si>
  <si>
    <t>начальник планово-экономического отдела</t>
  </si>
  <si>
    <t>МБОУ СОШ № 2</t>
  </si>
  <si>
    <t>2.6. Поощрение лучших учителей-лаурятов областного конкурса</t>
  </si>
  <si>
    <t>Вознаграждение за конкурс "Лучший учитель"</t>
  </si>
  <si>
    <t>2014 г.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</si>
  <si>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</si>
  <si>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</si>
  <si>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</si>
  <si>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1.1 Выравнивание стартовых возможностей для получения дошкольного, общего и дополнительного образования в соответствии с ФГОС и СанПиН</t>
  </si>
  <si>
    <t>0701</t>
  </si>
  <si>
    <t>0702</t>
  </si>
  <si>
    <t>м/б</t>
  </si>
  <si>
    <t>МБДОУ ЦРР Д/С № 3,5,6</t>
  </si>
  <si>
    <t>МБОУ СОШ №1,2, "Начальная школа"</t>
  </si>
  <si>
    <t>0709</t>
  </si>
  <si>
    <t>2.2.1. Конкурс профессионального мастерства "Педагог года"</t>
  </si>
  <si>
    <t>Повышение престижа педагогического труда и сохранение традиций учительства</t>
  </si>
  <si>
    <t>1.6. Проведения городского  праздника «День знаний» (подарки первоклассникам), проведение новогоднего утренника в садах.Вручение подарков учщимся образовательных учреждений</t>
  </si>
  <si>
    <t xml:space="preserve">       4.   Мероприятия муниципальной подпрограммы</t>
  </si>
  <si>
    <t>6.4. Соцальная поддерка по оплате жилья и коммун.услуг отдельным категориям граждан</t>
  </si>
  <si>
    <t>6.5. Компенсация части родительской платы за содержание ребенкав госуд. муницип.образов.учреждениях</t>
  </si>
  <si>
    <t>демонтаж перегородки в МБОУ СОШ №1</t>
  </si>
  <si>
    <t>3.8.Дополнительные расходы на сокращение медперсонала.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</si>
  <si>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</si>
  <si>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ФГОС.Организация экологической и природоохранн</t>
  </si>
  <si>
    <t xml:space="preserve">1.9  Обеспечение инновационной и опытно-экспериментальной работы в общеобразовательных учреждениях и учреждениях дополнительного образования детей (проведение педагогических советов, семинаров, конференций,  подготовка аналитических материалов), обучение </t>
  </si>
  <si>
    <t>МОУ СОШ №2, управление образования</t>
  </si>
  <si>
    <t>Всего, в т.ч.</t>
  </si>
  <si>
    <t>МКУ «ГКМХ»,управление образования</t>
  </si>
  <si>
    <t>кап.рем.МБОУ СОШ №1</t>
  </si>
  <si>
    <t>кап.рем.МБОУ ДОД ЦВР "Лад"</t>
  </si>
  <si>
    <t>кап.рем.МБДОУ ЦРР Д/С №3</t>
  </si>
  <si>
    <t>4.1.1. Общеобразовательные учреждения</t>
  </si>
  <si>
    <t>3.7. Создание доступной среды для людей с ограниченными возможностями и условий для инклюзивного образования детей-инвалидов (универсальной безбарьерной среды). Приобретение мебели, информционных знаков, компьютерного оборудования</t>
  </si>
  <si>
    <t>кап.рем.МБОУ СОШ №2</t>
  </si>
  <si>
    <t>кап.рем.МБОУ "Начальная школа"</t>
  </si>
  <si>
    <t>Приложение № 2 к постановлению администрации  ЗАТО г.Радужный от 18.06.2015 г. № 966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</si>
</sst>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3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9" fillId="0" borderId="12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69" fontId="9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24" borderId="13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24" borderId="19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vertical="top" wrapText="1"/>
    </xf>
    <xf numFmtId="0" fontId="8" fillId="24" borderId="17" xfId="0" applyFont="1" applyFill="1" applyBorder="1" applyAlignment="1">
      <alignment vertical="top" wrapText="1"/>
    </xf>
    <xf numFmtId="0" fontId="8" fillId="24" borderId="18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170" fontId="8" fillId="24" borderId="13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69" fontId="9" fillId="24" borderId="13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24" borderId="1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7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22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top" wrapText="1"/>
    </xf>
    <xf numFmtId="168" fontId="8" fillId="24" borderId="12" xfId="0" applyNumberFormat="1" applyFont="1" applyFill="1" applyBorder="1" applyAlignment="1">
      <alignment horizontal="center" vertical="top" wrapText="1"/>
    </xf>
    <xf numFmtId="0" fontId="8" fillId="24" borderId="19" xfId="0" applyNumberFormat="1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horizontal="center" vertical="top" wrapText="1"/>
    </xf>
    <xf numFmtId="0" fontId="8" fillId="24" borderId="23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vertical="top" wrapText="1"/>
    </xf>
    <xf numFmtId="0" fontId="9" fillId="24" borderId="20" xfId="0" applyFont="1" applyFill="1" applyBorder="1" applyAlignment="1">
      <alignment vertical="top" wrapText="1"/>
    </xf>
    <xf numFmtId="0" fontId="8" fillId="24" borderId="20" xfId="0" applyFont="1" applyFill="1" applyBorder="1" applyAlignment="1">
      <alignment horizontal="left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justify" vertical="top" wrapText="1"/>
    </xf>
    <xf numFmtId="0" fontId="8" fillId="24" borderId="23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vertical="top" wrapText="1"/>
    </xf>
    <xf numFmtId="168" fontId="9" fillId="24" borderId="12" xfId="0" applyNumberFormat="1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justify" vertical="top" wrapText="1"/>
    </xf>
    <xf numFmtId="0" fontId="8" fillId="24" borderId="20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vertical="top" wrapText="1"/>
    </xf>
    <xf numFmtId="0" fontId="8" fillId="24" borderId="23" xfId="0" applyFont="1" applyFill="1" applyBorder="1" applyAlignment="1">
      <alignment vertical="top" wrapText="1"/>
    </xf>
    <xf numFmtId="0" fontId="11" fillId="24" borderId="18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justify" vertical="top" wrapText="1"/>
    </xf>
    <xf numFmtId="0" fontId="9" fillId="24" borderId="19" xfId="0" applyNumberFormat="1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vertical="top" wrapText="1"/>
    </xf>
    <xf numFmtId="0" fontId="9" fillId="24" borderId="12" xfId="0" applyNumberFormat="1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justify" vertical="top" wrapText="1"/>
    </xf>
    <xf numFmtId="0" fontId="8" fillId="24" borderId="12" xfId="0" applyNumberFormat="1" applyFont="1" applyFill="1" applyBorder="1" applyAlignment="1">
      <alignment horizontal="center" vertical="top" wrapText="1"/>
    </xf>
    <xf numFmtId="16" fontId="8" fillId="24" borderId="19" xfId="0" applyNumberFormat="1" applyFont="1" applyFill="1" applyBorder="1" applyAlignment="1">
      <alignment horizontal="left" vertical="top" wrapText="1"/>
    </xf>
    <xf numFmtId="0" fontId="8" fillId="24" borderId="17" xfId="0" applyFont="1" applyFill="1" applyBorder="1" applyAlignment="1">
      <alignment horizontal="justify" vertical="top" wrapText="1"/>
    </xf>
    <xf numFmtId="0" fontId="8" fillId="24" borderId="19" xfId="0" applyFont="1" applyFill="1" applyBorder="1" applyAlignment="1">
      <alignment horizontal="justify" vertical="top" wrapText="1"/>
    </xf>
    <xf numFmtId="16" fontId="8" fillId="24" borderId="21" xfId="0" applyNumberFormat="1" applyFont="1" applyFill="1" applyBorder="1" applyAlignment="1">
      <alignment horizontal="left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169" fontId="9" fillId="2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0" fontId="6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vertical="top" wrapText="1"/>
    </xf>
    <xf numFmtId="168" fontId="8" fillId="24" borderId="18" xfId="0" applyNumberFormat="1" applyFont="1" applyFill="1" applyBorder="1" applyAlignment="1">
      <alignment horizontal="center" vertical="top" wrapText="1"/>
    </xf>
    <xf numFmtId="169" fontId="8" fillId="0" borderId="24" xfId="0" applyNumberFormat="1" applyFont="1" applyBorder="1" applyAlignment="1">
      <alignment vertical="top" wrapText="1"/>
    </xf>
    <xf numFmtId="169" fontId="8" fillId="0" borderId="18" xfId="0" applyNumberFormat="1" applyFont="1" applyBorder="1" applyAlignment="1">
      <alignment vertical="top" wrapText="1"/>
    </xf>
    <xf numFmtId="169" fontId="8" fillId="0" borderId="12" xfId="0" applyNumberFormat="1" applyFont="1" applyBorder="1" applyAlignment="1">
      <alignment vertical="top" wrapText="1"/>
    </xf>
    <xf numFmtId="169" fontId="9" fillId="24" borderId="18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center" wrapText="1"/>
    </xf>
    <xf numFmtId="170" fontId="8" fillId="24" borderId="12" xfId="0" applyNumberFormat="1" applyFont="1" applyFill="1" applyBorder="1" applyAlignment="1">
      <alignment horizontal="center" vertical="top" wrapText="1"/>
    </xf>
    <xf numFmtId="170" fontId="8" fillId="2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71" fontId="9" fillId="0" borderId="13" xfId="0" applyNumberFormat="1" applyFont="1" applyBorder="1" applyAlignment="1">
      <alignment horizontal="center" vertical="top" wrapText="1"/>
    </xf>
    <xf numFmtId="171" fontId="16" fillId="0" borderId="0" xfId="0" applyNumberFormat="1" applyFont="1" applyAlignment="1">
      <alignment horizontal="center"/>
    </xf>
    <xf numFmtId="169" fontId="9" fillId="2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170" fontId="8" fillId="24" borderId="14" xfId="0" applyNumberFormat="1" applyFont="1" applyFill="1" applyBorder="1" applyAlignment="1">
      <alignment horizontal="center" vertical="top" wrapText="1"/>
    </xf>
    <xf numFmtId="169" fontId="9" fillId="0" borderId="1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69" fontId="9" fillId="24" borderId="14" xfId="0" applyNumberFormat="1" applyFont="1" applyFill="1" applyBorder="1" applyAlignment="1">
      <alignment horizontal="center" vertical="top" wrapText="1"/>
    </xf>
    <xf numFmtId="170" fontId="8" fillId="24" borderId="11" xfId="0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8" fillId="2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9" fillId="24" borderId="21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169" fontId="8" fillId="24" borderId="18" xfId="0" applyNumberFormat="1" applyFont="1" applyFill="1" applyBorder="1" applyAlignment="1">
      <alignment horizontal="center" vertical="top" wrapText="1"/>
    </xf>
    <xf numFmtId="0" fontId="8" fillId="24" borderId="25" xfId="0" applyFont="1" applyFill="1" applyBorder="1" applyAlignment="1">
      <alignment horizontal="justify" vertical="top" wrapText="1"/>
    </xf>
    <xf numFmtId="0" fontId="8" fillId="24" borderId="26" xfId="0" applyFont="1" applyFill="1" applyBorder="1" applyAlignment="1">
      <alignment horizontal="justify" vertical="top" wrapText="1"/>
    </xf>
    <xf numFmtId="0" fontId="0" fillId="0" borderId="19" xfId="0" applyBorder="1" applyAlignment="1">
      <alignment/>
    </xf>
    <xf numFmtId="169" fontId="9" fillId="0" borderId="10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24" borderId="18" xfId="0" applyNumberFormat="1" applyFont="1" applyFill="1" applyBorder="1" applyAlignment="1">
      <alignment horizontal="center" vertical="top" wrapText="1"/>
    </xf>
    <xf numFmtId="170" fontId="9" fillId="24" borderId="13" xfId="0" applyNumberFormat="1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69" fontId="9" fillId="24" borderId="23" xfId="0" applyNumberFormat="1" applyFont="1" applyFill="1" applyBorder="1" applyAlignment="1">
      <alignment horizontal="center" vertical="top" wrapText="1"/>
    </xf>
    <xf numFmtId="169" fontId="8" fillId="0" borderId="0" xfId="0" applyNumberFormat="1" applyFont="1" applyBorder="1" applyAlignment="1">
      <alignment vertical="top" wrapText="1"/>
    </xf>
    <xf numFmtId="169" fontId="8" fillId="0" borderId="21" xfId="0" applyNumberFormat="1" applyFont="1" applyBorder="1" applyAlignment="1">
      <alignment vertical="top" wrapText="1"/>
    </xf>
    <xf numFmtId="0" fontId="8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/>
    </xf>
    <xf numFmtId="1" fontId="8" fillId="24" borderId="1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171" fontId="19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0" fontId="8" fillId="24" borderId="15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center" wrapText="1"/>
    </xf>
    <xf numFmtId="169" fontId="8" fillId="24" borderId="14" xfId="0" applyNumberFormat="1" applyFont="1" applyFill="1" applyBorder="1" applyAlignment="1">
      <alignment horizontal="center" vertical="top" wrapText="1"/>
    </xf>
    <xf numFmtId="0" fontId="8" fillId="24" borderId="17" xfId="0" applyNumberFormat="1" applyFont="1" applyFill="1" applyBorder="1" applyAlignment="1">
      <alignment horizontal="center" vertical="top" wrapText="1"/>
    </xf>
    <xf numFmtId="16" fontId="8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24" borderId="24" xfId="0" applyFont="1" applyFill="1" applyBorder="1" applyAlignment="1">
      <alignment horizontal="left" vertical="top" wrapText="1"/>
    </xf>
    <xf numFmtId="170" fontId="8" fillId="24" borderId="19" xfId="0" applyNumberFormat="1" applyFont="1" applyFill="1" applyBorder="1" applyAlignment="1">
      <alignment horizontal="center" vertical="top" wrapText="1"/>
    </xf>
    <xf numFmtId="0" fontId="0" fillId="24" borderId="13" xfId="0" applyFill="1" applyBorder="1" applyAlignment="1">
      <alignment/>
    </xf>
    <xf numFmtId="49" fontId="0" fillId="0" borderId="0" xfId="0" applyNumberFormat="1" applyAlignment="1">
      <alignment/>
    </xf>
    <xf numFmtId="0" fontId="8" fillId="24" borderId="13" xfId="0" applyFont="1" applyFill="1" applyBorder="1" applyAlignment="1">
      <alignment horizontal="center" vertical="center" wrapText="1"/>
    </xf>
    <xf numFmtId="170" fontId="9" fillId="24" borderId="14" xfId="0" applyNumberFormat="1" applyFont="1" applyFill="1" applyBorder="1" applyAlignment="1">
      <alignment horizontal="center" vertical="top" wrapText="1"/>
    </xf>
    <xf numFmtId="170" fontId="9" fillId="24" borderId="12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75" fontId="9" fillId="0" borderId="12" xfId="0" applyNumberFormat="1" applyFont="1" applyBorder="1" applyAlignment="1">
      <alignment horizontal="center" vertical="top" wrapText="1"/>
    </xf>
    <xf numFmtId="175" fontId="9" fillId="24" borderId="18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170" fontId="37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4" fontId="9" fillId="24" borderId="13" xfId="0" applyNumberFormat="1" applyFont="1" applyFill="1" applyBorder="1" applyAlignment="1">
      <alignment horizontal="center" vertical="top" wrapText="1"/>
    </xf>
    <xf numFmtId="174" fontId="9" fillId="0" borderId="13" xfId="0" applyNumberFormat="1" applyFont="1" applyBorder="1" applyAlignment="1">
      <alignment horizontal="center" vertical="top" wrapText="1"/>
    </xf>
    <xf numFmtId="170" fontId="9" fillId="0" borderId="13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24" borderId="18" xfId="0" applyNumberFormat="1" applyFont="1" applyFill="1" applyBorder="1" applyAlignment="1">
      <alignment horizontal="center" vertical="top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24" borderId="18" xfId="0" applyNumberFormat="1" applyFont="1" applyFill="1" applyBorder="1" applyAlignment="1">
      <alignment horizontal="center" vertical="top" wrapText="1"/>
    </xf>
    <xf numFmtId="171" fontId="8" fillId="24" borderId="17" xfId="0" applyNumberFormat="1" applyFont="1" applyFill="1" applyBorder="1" applyAlignment="1">
      <alignment horizontal="center" vertical="top" wrapText="1"/>
    </xf>
    <xf numFmtId="169" fontId="8" fillId="24" borderId="12" xfId="0" applyNumberFormat="1" applyFon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170" fontId="38" fillId="0" borderId="0" xfId="0" applyNumberFormat="1" applyFont="1" applyAlignment="1">
      <alignment/>
    </xf>
    <xf numFmtId="171" fontId="8" fillId="24" borderId="18" xfId="0" applyNumberFormat="1" applyFont="1" applyFill="1" applyBorder="1" applyAlignment="1">
      <alignment horizontal="center" vertical="top" wrapText="1"/>
    </xf>
    <xf numFmtId="171" fontId="8" fillId="24" borderId="12" xfId="0" applyNumberFormat="1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24" borderId="18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8" fillId="24" borderId="24" xfId="0" applyFont="1" applyFill="1" applyBorder="1" applyAlignment="1">
      <alignment vertical="top" wrapText="1"/>
    </xf>
    <xf numFmtId="0" fontId="8" fillId="24" borderId="18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8" fillId="24" borderId="18" xfId="0" applyFont="1" applyFill="1" applyBorder="1" applyAlignment="1">
      <alignment horizontal="left" vertical="top" wrapText="1"/>
    </xf>
    <xf numFmtId="0" fontId="9" fillId="24" borderId="11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vertical="top" wrapText="1"/>
    </xf>
    <xf numFmtId="0" fontId="9" fillId="24" borderId="20" xfId="0" applyFont="1" applyFill="1" applyBorder="1" applyAlignment="1">
      <alignment vertical="top" wrapText="1"/>
    </xf>
    <xf numFmtId="0" fontId="9" fillId="24" borderId="24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left" vertical="top" wrapText="1"/>
    </xf>
    <xf numFmtId="0" fontId="9" fillId="24" borderId="17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left" vertical="top" wrapText="1"/>
    </xf>
    <xf numFmtId="0" fontId="9" fillId="24" borderId="11" xfId="0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24" borderId="1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0" fontId="9" fillId="24" borderId="19" xfId="0" applyNumberFormat="1" applyFont="1" applyFill="1" applyBorder="1" applyAlignment="1">
      <alignment horizontal="center" vertical="top" wrapText="1"/>
    </xf>
    <xf numFmtId="170" fontId="9" fillId="24" borderId="21" xfId="0" applyNumberFormat="1" applyFont="1" applyFill="1" applyBorder="1" applyAlignment="1">
      <alignment horizontal="center" vertical="top" wrapText="1"/>
    </xf>
    <xf numFmtId="170" fontId="9" fillId="24" borderId="10" xfId="0" applyNumberFormat="1" applyFont="1" applyFill="1" applyBorder="1" applyAlignment="1">
      <alignment horizontal="center" vertical="top" wrapText="1"/>
    </xf>
    <xf numFmtId="169" fontId="9" fillId="24" borderId="19" xfId="0" applyNumberFormat="1" applyFont="1" applyFill="1" applyBorder="1" applyAlignment="1">
      <alignment horizontal="center" vertical="top" wrapText="1"/>
    </xf>
    <xf numFmtId="169" fontId="9" fillId="24" borderId="21" xfId="0" applyNumberFormat="1" applyFont="1" applyFill="1" applyBorder="1" applyAlignment="1">
      <alignment horizontal="center" vertical="top" wrapText="1"/>
    </xf>
    <xf numFmtId="169" fontId="9" fillId="24" borderId="10" xfId="0" applyNumberFormat="1" applyFont="1" applyFill="1" applyBorder="1" applyAlignment="1">
      <alignment horizontal="center" vertical="top" wrapText="1"/>
    </xf>
    <xf numFmtId="16" fontId="8" fillId="0" borderId="19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8" fillId="24" borderId="19" xfId="0" applyNumberFormat="1" applyFont="1" applyFill="1" applyBorder="1" applyAlignment="1">
      <alignment horizontal="center" vertical="top" wrapText="1"/>
    </xf>
    <xf numFmtId="0" fontId="8" fillId="24" borderId="21" xfId="0" applyNumberFormat="1" applyFont="1" applyFill="1" applyBorder="1" applyAlignment="1">
      <alignment horizontal="center" vertical="top" wrapText="1"/>
    </xf>
    <xf numFmtId="0" fontId="8" fillId="24" borderId="10" xfId="0" applyNumberFormat="1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0" fillId="24" borderId="21" xfId="0" applyFill="1" applyBorder="1" applyAlignment="1">
      <alignment/>
    </xf>
    <xf numFmtId="0" fontId="0" fillId="24" borderId="10" xfId="0" applyFill="1" applyBorder="1" applyAlignment="1">
      <alignment/>
    </xf>
    <xf numFmtId="0" fontId="9" fillId="24" borderId="19" xfId="0" applyNumberFormat="1" applyFont="1" applyFill="1" applyBorder="1" applyAlignment="1">
      <alignment horizontal="center" vertical="top" wrapText="1"/>
    </xf>
    <xf numFmtId="0" fontId="9" fillId="24" borderId="21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16" fontId="8" fillId="24" borderId="19" xfId="0" applyNumberFormat="1" applyFont="1" applyFill="1" applyBorder="1" applyAlignment="1">
      <alignment horizontal="left" vertical="top" wrapText="1"/>
    </xf>
    <xf numFmtId="16" fontId="8" fillId="24" borderId="21" xfId="0" applyNumberFormat="1" applyFont="1" applyFill="1" applyBorder="1" applyAlignment="1">
      <alignment horizontal="left" vertical="top" wrapText="1"/>
    </xf>
    <xf numFmtId="16" fontId="8" fillId="24" borderId="10" xfId="0" applyNumberFormat="1" applyFont="1" applyFill="1" applyBorder="1" applyAlignment="1">
      <alignment horizontal="left" vertical="top" wrapText="1"/>
    </xf>
    <xf numFmtId="0" fontId="9" fillId="24" borderId="24" xfId="0" applyFont="1" applyFill="1" applyBorder="1" applyAlignment="1">
      <alignment horizontal="left" vertical="top" wrapText="1"/>
    </xf>
    <xf numFmtId="0" fontId="9" fillId="24" borderId="18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horizontal="left" vertical="top" wrapText="1"/>
    </xf>
    <xf numFmtId="0" fontId="8" fillId="24" borderId="22" xfId="0" applyFont="1" applyFill="1" applyBorder="1" applyAlignment="1">
      <alignment horizontal="justify" vertical="top" wrapText="1"/>
    </xf>
    <xf numFmtId="0" fontId="8" fillId="24" borderId="0" xfId="0" applyFont="1" applyFill="1" applyBorder="1" applyAlignment="1">
      <alignment horizontal="justify" vertical="top" wrapText="1"/>
    </xf>
    <xf numFmtId="0" fontId="8" fillId="24" borderId="23" xfId="0" applyFont="1" applyFill="1" applyBorder="1" applyAlignment="1">
      <alignment horizontal="justify" vertical="top" wrapText="1"/>
    </xf>
    <xf numFmtId="0" fontId="9" fillId="24" borderId="11" xfId="0" applyFont="1" applyFill="1" applyBorder="1" applyAlignment="1">
      <alignment horizontal="justify" vertical="top" wrapText="1"/>
    </xf>
    <xf numFmtId="0" fontId="9" fillId="24" borderId="14" xfId="0" applyFont="1" applyFill="1" applyBorder="1" applyAlignment="1">
      <alignment horizontal="justify" vertical="top" wrapText="1"/>
    </xf>
    <xf numFmtId="0" fontId="9" fillId="24" borderId="15" xfId="0" applyFont="1" applyFill="1" applyBorder="1" applyAlignment="1">
      <alignment horizontal="justify" vertical="top" wrapText="1"/>
    </xf>
    <xf numFmtId="0" fontId="8" fillId="24" borderId="19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24" xfId="0" applyFont="1" applyFill="1" applyBorder="1" applyAlignment="1">
      <alignment horizontal="justify" vertical="top" wrapText="1"/>
    </xf>
    <xf numFmtId="0" fontId="8" fillId="24" borderId="18" xfId="0" applyFont="1" applyFill="1" applyBorder="1" applyAlignment="1">
      <alignment horizontal="justify" vertical="top" wrapText="1"/>
    </xf>
    <xf numFmtId="0" fontId="8" fillId="24" borderId="13" xfId="0" applyFont="1" applyFill="1" applyBorder="1" applyAlignment="1">
      <alignment horizontal="justify" vertical="top" wrapText="1"/>
    </xf>
    <xf numFmtId="0" fontId="6" fillId="24" borderId="18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9" fillId="24" borderId="16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24" borderId="21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9" fillId="24" borderId="16" xfId="0" applyFont="1" applyFill="1" applyBorder="1" applyAlignment="1">
      <alignment horizontal="justify" vertical="top" wrapText="1"/>
    </xf>
    <xf numFmtId="0" fontId="9" fillId="24" borderId="17" xfId="0" applyFont="1" applyFill="1" applyBorder="1" applyAlignment="1">
      <alignment horizontal="justify" vertical="top" wrapText="1"/>
    </xf>
    <xf numFmtId="0" fontId="9" fillId="24" borderId="20" xfId="0" applyFont="1" applyFill="1" applyBorder="1" applyAlignment="1">
      <alignment horizontal="justify" vertical="top" wrapText="1"/>
    </xf>
    <xf numFmtId="0" fontId="9" fillId="24" borderId="20" xfId="0" applyFont="1" applyFill="1" applyBorder="1" applyAlignment="1">
      <alignment horizontal="left"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="65" zoomScaleNormal="65" workbookViewId="0" topLeftCell="D1">
      <selection activeCell="J4" sqref="J4:J6"/>
    </sheetView>
  </sheetViews>
  <sheetFormatPr defaultColWidth="9.00390625" defaultRowHeight="12.75"/>
  <cols>
    <col min="1" max="1" width="36.2539062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48"/>
      <c r="J1" s="49" t="s">
        <v>197</v>
      </c>
    </row>
    <row r="2" spans="1:10" ht="33">
      <c r="A2" s="269" t="s">
        <v>179</v>
      </c>
      <c r="B2" s="269"/>
      <c r="C2" s="269"/>
      <c r="D2" s="269"/>
      <c r="E2" s="269"/>
      <c r="F2" s="269"/>
      <c r="G2" s="269"/>
      <c r="H2" s="269"/>
      <c r="I2" s="269"/>
      <c r="J2" s="1"/>
    </row>
    <row r="3" ht="13.5" thickBot="1">
      <c r="H3" t="s">
        <v>151</v>
      </c>
    </row>
    <row r="4" spans="1:10" ht="28.5" customHeight="1" thickBot="1">
      <c r="A4" s="295" t="s">
        <v>60</v>
      </c>
      <c r="B4" s="295"/>
      <c r="C4" s="295" t="s">
        <v>61</v>
      </c>
      <c r="D4" s="219" t="s">
        <v>0</v>
      </c>
      <c r="E4" s="221" t="s">
        <v>144</v>
      </c>
      <c r="F4" s="294"/>
      <c r="G4" s="294"/>
      <c r="H4" s="294"/>
      <c r="I4" s="219" t="s">
        <v>1</v>
      </c>
      <c r="J4" s="219" t="s">
        <v>2</v>
      </c>
    </row>
    <row r="5" spans="1:10" ht="28.5" customHeight="1" thickBot="1">
      <c r="A5" s="296"/>
      <c r="B5" s="296"/>
      <c r="C5" s="296"/>
      <c r="D5" s="287"/>
      <c r="E5" s="219" t="s">
        <v>138</v>
      </c>
      <c r="F5" s="221" t="s">
        <v>145</v>
      </c>
      <c r="G5" s="222"/>
      <c r="H5" s="219" t="s">
        <v>146</v>
      </c>
      <c r="I5" s="287"/>
      <c r="J5" s="287"/>
    </row>
    <row r="6" spans="1:10" ht="172.5" customHeight="1" thickBot="1">
      <c r="A6" s="297"/>
      <c r="B6" s="297"/>
      <c r="C6" s="297"/>
      <c r="D6" s="220"/>
      <c r="E6" s="220"/>
      <c r="F6" s="141" t="s">
        <v>40</v>
      </c>
      <c r="G6" s="18" t="s">
        <v>139</v>
      </c>
      <c r="H6" s="220"/>
      <c r="I6" s="220"/>
      <c r="J6" s="220"/>
    </row>
    <row r="7" spans="1:10" ht="19.5" thickBot="1">
      <c r="A7" s="23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3">
        <v>7</v>
      </c>
      <c r="H7" s="23">
        <v>8</v>
      </c>
      <c r="I7" s="26">
        <v>9</v>
      </c>
      <c r="J7" s="26">
        <v>10</v>
      </c>
    </row>
    <row r="8" spans="1:10" ht="12.75">
      <c r="A8" s="288" t="s">
        <v>3</v>
      </c>
      <c r="B8" s="289"/>
      <c r="C8" s="289"/>
      <c r="D8" s="289"/>
      <c r="E8" s="289"/>
      <c r="F8" s="289"/>
      <c r="G8" s="289"/>
      <c r="H8" s="289"/>
      <c r="I8" s="289"/>
      <c r="J8" s="290"/>
    </row>
    <row r="9" spans="1:10" ht="13.5" thickBot="1">
      <c r="A9" s="291"/>
      <c r="B9" s="292"/>
      <c r="C9" s="292"/>
      <c r="D9" s="292"/>
      <c r="E9" s="292"/>
      <c r="F9" s="292"/>
      <c r="G9" s="292"/>
      <c r="H9" s="292"/>
      <c r="I9" s="292"/>
      <c r="J9" s="293"/>
    </row>
    <row r="10" spans="1:10" ht="19.5" thickBot="1">
      <c r="A10" s="223" t="s">
        <v>166</v>
      </c>
      <c r="B10" s="224"/>
      <c r="C10" s="224"/>
      <c r="D10" s="224"/>
      <c r="E10" s="224"/>
      <c r="F10" s="224"/>
      <c r="G10" s="224"/>
      <c r="H10" s="224"/>
      <c r="I10" s="224"/>
      <c r="J10" s="225"/>
    </row>
    <row r="11" spans="1:10" ht="16.5" customHeight="1">
      <c r="A11" s="211" t="s">
        <v>167</v>
      </c>
      <c r="B11" s="226"/>
      <c r="C11" s="226"/>
      <c r="D11" s="226"/>
      <c r="E11" s="226"/>
      <c r="F11" s="226"/>
      <c r="G11" s="226"/>
      <c r="H11" s="226"/>
      <c r="I11" s="226"/>
      <c r="J11" s="210"/>
    </row>
    <row r="12" spans="1:10" ht="19.5" thickBot="1">
      <c r="A12" s="212" t="s">
        <v>168</v>
      </c>
      <c r="B12" s="285"/>
      <c r="C12" s="285"/>
      <c r="D12" s="285"/>
      <c r="E12" s="285"/>
      <c r="F12" s="285"/>
      <c r="G12" s="285"/>
      <c r="H12" s="285"/>
      <c r="I12" s="285"/>
      <c r="J12" s="286"/>
    </row>
    <row r="13" spans="1:10" ht="19.5" thickBot="1">
      <c r="A13" s="223" t="s">
        <v>4</v>
      </c>
      <c r="B13" s="224"/>
      <c r="C13" s="224"/>
      <c r="D13" s="226"/>
      <c r="E13" s="226"/>
      <c r="F13" s="226"/>
      <c r="G13" s="226"/>
      <c r="H13" s="226"/>
      <c r="I13" s="226"/>
      <c r="J13" s="210"/>
    </row>
    <row r="14" spans="1:10" ht="18" customHeight="1" thickBot="1">
      <c r="A14" s="333" t="s">
        <v>169</v>
      </c>
      <c r="B14" s="236"/>
      <c r="C14" s="261" t="s">
        <v>58</v>
      </c>
      <c r="D14" s="276">
        <f>F14+F15+F16+F20+G14+G15+G16+G20+F17+F18+F19+G17+G18+G19</f>
        <v>1968.74101</v>
      </c>
      <c r="E14" s="331"/>
      <c r="F14" s="182">
        <f>393.18+1.76501</f>
        <v>394.94501</v>
      </c>
      <c r="G14" s="86">
        <v>212.7162</v>
      </c>
      <c r="H14" s="236"/>
      <c r="I14" s="36" t="s">
        <v>111</v>
      </c>
      <c r="J14" s="333" t="s">
        <v>184</v>
      </c>
    </row>
    <row r="15" spans="1:10" ht="18" customHeight="1" thickBot="1">
      <c r="A15" s="334"/>
      <c r="B15" s="237"/>
      <c r="C15" s="262"/>
      <c r="D15" s="277"/>
      <c r="E15" s="332"/>
      <c r="F15" s="19">
        <v>400</v>
      </c>
      <c r="G15" s="17">
        <f>168.1138-10.054</f>
        <v>158.0598</v>
      </c>
      <c r="H15" s="237"/>
      <c r="I15" s="36" t="s">
        <v>109</v>
      </c>
      <c r="J15" s="339"/>
    </row>
    <row r="16" spans="1:10" ht="17.25" customHeight="1" thickBot="1">
      <c r="A16" s="334"/>
      <c r="B16" s="237"/>
      <c r="C16" s="262"/>
      <c r="D16" s="277"/>
      <c r="E16" s="332"/>
      <c r="F16" s="19">
        <f>177.72+26.2</f>
        <v>203.92</v>
      </c>
      <c r="G16" s="17">
        <v>124</v>
      </c>
      <c r="H16" s="237"/>
      <c r="I16" s="67" t="s">
        <v>112</v>
      </c>
      <c r="J16" s="339"/>
    </row>
    <row r="17" spans="1:10" ht="17.25" customHeight="1" thickBot="1">
      <c r="A17" s="334"/>
      <c r="B17" s="237"/>
      <c r="C17" s="262"/>
      <c r="D17" s="277"/>
      <c r="E17" s="332"/>
      <c r="F17" s="19">
        <f>143+24</f>
        <v>167</v>
      </c>
      <c r="G17" s="22">
        <v>10</v>
      </c>
      <c r="H17" s="237"/>
      <c r="I17" s="68" t="s">
        <v>108</v>
      </c>
      <c r="J17" s="339"/>
    </row>
    <row r="18" spans="1:10" ht="17.25" customHeight="1" thickBot="1">
      <c r="A18" s="334"/>
      <c r="B18" s="237"/>
      <c r="C18" s="262"/>
      <c r="D18" s="277"/>
      <c r="E18" s="332"/>
      <c r="F18" s="179">
        <v>20</v>
      </c>
      <c r="G18" s="22"/>
      <c r="H18" s="237"/>
      <c r="I18" s="178" t="s">
        <v>149</v>
      </c>
      <c r="J18" s="339"/>
    </row>
    <row r="19" spans="1:10" ht="17.25" customHeight="1" thickBot="1">
      <c r="A19" s="334"/>
      <c r="B19" s="237"/>
      <c r="C19" s="262"/>
      <c r="D19" s="277"/>
      <c r="E19" s="332"/>
      <c r="F19" s="179">
        <v>178.1</v>
      </c>
      <c r="G19" s="22"/>
      <c r="H19" s="237"/>
      <c r="I19" s="178" t="s">
        <v>162</v>
      </c>
      <c r="J19" s="339"/>
    </row>
    <row r="20" spans="1:10" ht="21.75" customHeight="1" thickBot="1">
      <c r="A20" s="334"/>
      <c r="B20" s="237"/>
      <c r="C20" s="262"/>
      <c r="D20" s="277"/>
      <c r="E20" s="332"/>
      <c r="F20" s="180">
        <v>100</v>
      </c>
      <c r="G20" s="22"/>
      <c r="H20" s="237"/>
      <c r="I20" s="178" t="s">
        <v>105</v>
      </c>
      <c r="J20" s="339"/>
    </row>
    <row r="21" spans="1:10" ht="21" customHeight="1" thickBot="1">
      <c r="A21" s="334"/>
      <c r="B21" s="237"/>
      <c r="C21" s="261" t="s">
        <v>59</v>
      </c>
      <c r="D21" s="261">
        <f>G21+G22+G23+G24</f>
        <v>0</v>
      </c>
      <c r="E21" s="332"/>
      <c r="F21" s="19"/>
      <c r="G21" s="17">
        <v>0</v>
      </c>
      <c r="H21" s="237"/>
      <c r="I21" s="236" t="s">
        <v>12</v>
      </c>
      <c r="J21" s="339"/>
    </row>
    <row r="22" spans="1:10" ht="17.25" customHeight="1" thickBot="1">
      <c r="A22" s="334"/>
      <c r="B22" s="237"/>
      <c r="C22" s="262"/>
      <c r="D22" s="262"/>
      <c r="E22" s="332"/>
      <c r="F22" s="142"/>
      <c r="G22" s="72">
        <v>0</v>
      </c>
      <c r="H22" s="237"/>
      <c r="I22" s="237"/>
      <c r="J22" s="339"/>
    </row>
    <row r="23" spans="1:10" ht="18" customHeight="1" thickBot="1">
      <c r="A23" s="334"/>
      <c r="B23" s="237"/>
      <c r="C23" s="262"/>
      <c r="D23" s="262"/>
      <c r="E23" s="332"/>
      <c r="F23" s="30"/>
      <c r="G23" s="17">
        <v>0</v>
      </c>
      <c r="H23" s="237"/>
      <c r="I23" s="237"/>
      <c r="J23" s="339"/>
    </row>
    <row r="24" spans="1:10" ht="18" customHeight="1" thickBot="1">
      <c r="A24" s="334"/>
      <c r="B24" s="237"/>
      <c r="C24" s="262"/>
      <c r="D24" s="262"/>
      <c r="E24" s="332"/>
      <c r="F24" s="142"/>
      <c r="G24" s="17">
        <v>0</v>
      </c>
      <c r="H24" s="237"/>
      <c r="I24" s="237"/>
      <c r="J24" s="339"/>
    </row>
    <row r="25" spans="1:10" ht="18.75" customHeight="1" thickBot="1">
      <c r="A25" s="334"/>
      <c r="B25" s="237"/>
      <c r="C25" s="261" t="s">
        <v>117</v>
      </c>
      <c r="D25" s="261">
        <f>G25+G26+G27+G28</f>
        <v>100</v>
      </c>
      <c r="E25" s="332"/>
      <c r="F25" s="30"/>
      <c r="G25" s="17">
        <v>20</v>
      </c>
      <c r="H25" s="237"/>
      <c r="I25" s="236" t="s">
        <v>12</v>
      </c>
      <c r="J25" s="339"/>
    </row>
    <row r="26" spans="1:10" ht="16.5" customHeight="1" thickBot="1">
      <c r="A26" s="334"/>
      <c r="B26" s="237"/>
      <c r="C26" s="262"/>
      <c r="D26" s="262"/>
      <c r="E26" s="332"/>
      <c r="F26" s="142"/>
      <c r="G26" s="72">
        <v>50</v>
      </c>
      <c r="H26" s="237"/>
      <c r="I26" s="237"/>
      <c r="J26" s="339"/>
    </row>
    <row r="27" spans="1:10" ht="18" customHeight="1" thickBot="1">
      <c r="A27" s="334"/>
      <c r="B27" s="237"/>
      <c r="C27" s="262"/>
      <c r="D27" s="262"/>
      <c r="E27" s="332"/>
      <c r="F27" s="30"/>
      <c r="G27" s="17">
        <v>20</v>
      </c>
      <c r="H27" s="237"/>
      <c r="I27" s="237"/>
      <c r="J27" s="339"/>
    </row>
    <row r="28" spans="1:10" ht="16.5" customHeight="1" thickBot="1">
      <c r="A28" s="334"/>
      <c r="B28" s="237"/>
      <c r="C28" s="262"/>
      <c r="D28" s="262"/>
      <c r="E28" s="332"/>
      <c r="F28" s="143"/>
      <c r="G28" s="17">
        <v>10</v>
      </c>
      <c r="H28" s="238"/>
      <c r="I28" s="237"/>
      <c r="J28" s="340"/>
    </row>
    <row r="29" spans="1:10" ht="16.5" thickBot="1">
      <c r="A29" s="335">
        <v>0</v>
      </c>
      <c r="B29" s="336"/>
      <c r="C29" s="336"/>
      <c r="D29" s="336"/>
      <c r="E29" s="336"/>
      <c r="F29" s="337"/>
      <c r="G29" s="336"/>
      <c r="H29" s="336"/>
      <c r="I29" s="336"/>
      <c r="J29" s="338"/>
    </row>
    <row r="30" spans="1:10" ht="30.75" customHeight="1" thickBot="1">
      <c r="A30" s="228" t="s">
        <v>68</v>
      </c>
      <c r="B30" s="229"/>
      <c r="C30" s="229"/>
      <c r="D30" s="229"/>
      <c r="E30" s="229"/>
      <c r="F30" s="229"/>
      <c r="G30" s="229"/>
      <c r="H30" s="229"/>
      <c r="I30" s="229"/>
      <c r="J30" s="230"/>
    </row>
    <row r="31" spans="1:10" ht="23.25" customHeight="1" thickBot="1">
      <c r="A31" s="228" t="s">
        <v>4</v>
      </c>
      <c r="B31" s="229"/>
      <c r="C31" s="229"/>
      <c r="D31" s="229"/>
      <c r="E31" s="229"/>
      <c r="F31" s="229"/>
      <c r="G31" s="229"/>
      <c r="H31" s="229"/>
      <c r="I31" s="229"/>
      <c r="J31" s="230"/>
    </row>
    <row r="32" spans="1:10" ht="27.75" customHeight="1" thickBot="1">
      <c r="A32" s="253" t="s">
        <v>5</v>
      </c>
      <c r="B32" s="36"/>
      <c r="C32" s="61" t="s">
        <v>165</v>
      </c>
      <c r="D32" s="61">
        <f>F32</f>
        <v>0</v>
      </c>
      <c r="E32" s="61"/>
      <c r="F32" s="179"/>
      <c r="G32" s="71"/>
      <c r="H32" s="61"/>
      <c r="I32" s="178"/>
      <c r="J32" s="253" t="s">
        <v>44</v>
      </c>
    </row>
    <row r="33" spans="1:10" ht="27.75" customHeight="1" thickBot="1">
      <c r="A33" s="254"/>
      <c r="B33" s="36"/>
      <c r="C33" s="61" t="s">
        <v>59</v>
      </c>
      <c r="D33" s="61"/>
      <c r="E33" s="61"/>
      <c r="F33" s="61"/>
      <c r="G33" s="71"/>
      <c r="H33" s="61"/>
      <c r="I33" s="72"/>
      <c r="J33" s="254"/>
    </row>
    <row r="34" spans="1:10" ht="27.75" customHeight="1" thickBot="1">
      <c r="A34" s="235"/>
      <c r="B34" s="67"/>
      <c r="C34" s="25" t="s">
        <v>117</v>
      </c>
      <c r="D34" s="25"/>
      <c r="E34" s="25"/>
      <c r="F34" s="25"/>
      <c r="G34" s="25"/>
      <c r="H34" s="25"/>
      <c r="I34" s="19"/>
      <c r="J34" s="235"/>
    </row>
    <row r="35" spans="1:10" ht="29.25" customHeight="1" thickBot="1">
      <c r="A35" s="234" t="s">
        <v>69</v>
      </c>
      <c r="B35" s="213"/>
      <c r="C35" s="213"/>
      <c r="D35" s="213"/>
      <c r="E35" s="213"/>
      <c r="F35" s="213"/>
      <c r="G35" s="213"/>
      <c r="H35" s="213"/>
      <c r="I35" s="213"/>
      <c r="J35" s="214"/>
    </row>
    <row r="36" spans="1:10" ht="20.25" customHeight="1">
      <c r="A36" s="231" t="s">
        <v>70</v>
      </c>
      <c r="B36" s="232"/>
      <c r="C36" s="232"/>
      <c r="D36" s="232"/>
      <c r="E36" s="232"/>
      <c r="F36" s="232"/>
      <c r="G36" s="232"/>
      <c r="H36" s="232"/>
      <c r="I36" s="232"/>
      <c r="J36" s="233"/>
    </row>
    <row r="37" spans="1:10" ht="36.75" customHeight="1" thickBot="1">
      <c r="A37" s="246" t="s">
        <v>36</v>
      </c>
      <c r="B37" s="227"/>
      <c r="C37" s="227"/>
      <c r="D37" s="227"/>
      <c r="E37" s="227"/>
      <c r="F37" s="227"/>
      <c r="G37" s="227"/>
      <c r="H37" s="227"/>
      <c r="I37" s="227"/>
      <c r="J37" s="218"/>
    </row>
    <row r="38" spans="1:10" ht="19.5" thickBot="1">
      <c r="A38" s="228" t="s">
        <v>4</v>
      </c>
      <c r="B38" s="229"/>
      <c r="C38" s="229"/>
      <c r="D38" s="229"/>
      <c r="E38" s="229"/>
      <c r="F38" s="229"/>
      <c r="G38" s="229"/>
      <c r="H38" s="229"/>
      <c r="I38" s="229"/>
      <c r="J38" s="233"/>
    </row>
    <row r="39" spans="1:10" ht="76.5" customHeight="1" thickBot="1">
      <c r="A39" s="253" t="s">
        <v>110</v>
      </c>
      <c r="B39" s="75"/>
      <c r="C39" s="15">
        <v>2014</v>
      </c>
      <c r="D39" s="15">
        <f>G39</f>
        <v>75</v>
      </c>
      <c r="E39" s="30"/>
      <c r="F39" s="30"/>
      <c r="G39" s="17">
        <f>105-30</f>
        <v>75</v>
      </c>
      <c r="H39" s="30"/>
      <c r="I39" s="76" t="s">
        <v>37</v>
      </c>
      <c r="J39" s="145" t="s">
        <v>6</v>
      </c>
    </row>
    <row r="40" spans="1:10" ht="36" customHeight="1" thickBot="1">
      <c r="A40" s="254"/>
      <c r="B40" s="51"/>
      <c r="C40" s="25">
        <v>2015</v>
      </c>
      <c r="D40" s="15">
        <f>G40</f>
        <v>90.39736</v>
      </c>
      <c r="E40" s="33"/>
      <c r="F40" s="30"/>
      <c r="G40" s="19">
        <f>80+3.36972+7.02764</f>
        <v>90.39736</v>
      </c>
      <c r="H40" s="30"/>
      <c r="I40" s="76" t="s">
        <v>37</v>
      </c>
      <c r="J40" s="146" t="s">
        <v>39</v>
      </c>
    </row>
    <row r="41" spans="1:10" ht="76.5" customHeight="1" thickBot="1">
      <c r="A41" s="235"/>
      <c r="B41" s="52"/>
      <c r="C41" s="25">
        <v>2016</v>
      </c>
      <c r="D41" s="15">
        <f>G41</f>
        <v>80</v>
      </c>
      <c r="E41" s="33"/>
      <c r="F41" s="30"/>
      <c r="G41" s="19">
        <v>80</v>
      </c>
      <c r="H41" s="30"/>
      <c r="I41" s="82" t="s">
        <v>12</v>
      </c>
      <c r="J41" s="77"/>
    </row>
    <row r="42" spans="1:10" ht="27.75" customHeight="1" thickBot="1">
      <c r="A42" s="228" t="s">
        <v>71</v>
      </c>
      <c r="B42" s="229"/>
      <c r="C42" s="229"/>
      <c r="D42" s="229"/>
      <c r="E42" s="229"/>
      <c r="F42" s="229"/>
      <c r="G42" s="229"/>
      <c r="H42" s="229"/>
      <c r="I42" s="229"/>
      <c r="J42" s="230"/>
    </row>
    <row r="43" spans="1:10" ht="33" customHeight="1" thickBot="1">
      <c r="A43" s="228" t="s">
        <v>72</v>
      </c>
      <c r="B43" s="229"/>
      <c r="C43" s="229"/>
      <c r="D43" s="229"/>
      <c r="E43" s="229"/>
      <c r="F43" s="229"/>
      <c r="G43" s="229"/>
      <c r="H43" s="229"/>
      <c r="I43" s="229"/>
      <c r="J43" s="230"/>
    </row>
    <row r="44" spans="1:10" ht="21" customHeight="1">
      <c r="A44" s="231" t="s">
        <v>4</v>
      </c>
      <c r="B44" s="232"/>
      <c r="C44" s="232"/>
      <c r="D44" s="232"/>
      <c r="E44" s="232"/>
      <c r="F44" s="232"/>
      <c r="G44" s="232"/>
      <c r="H44" s="232"/>
      <c r="I44" s="232"/>
      <c r="J44" s="233"/>
    </row>
    <row r="45" spans="1:10" ht="21.75" customHeight="1" thickBot="1">
      <c r="A45" s="234"/>
      <c r="B45" s="213"/>
      <c r="C45" s="213"/>
      <c r="D45" s="213"/>
      <c r="E45" s="213"/>
      <c r="F45" s="213"/>
      <c r="G45" s="213"/>
      <c r="H45" s="213"/>
      <c r="I45" s="213"/>
      <c r="J45" s="214"/>
    </row>
    <row r="46" spans="1:10" ht="59.25" customHeight="1" thickBot="1">
      <c r="A46" s="253" t="s">
        <v>102</v>
      </c>
      <c r="B46" s="78"/>
      <c r="C46" s="21">
        <v>2014</v>
      </c>
      <c r="D46" s="21">
        <f>G46</f>
        <v>22</v>
      </c>
      <c r="E46" s="21"/>
      <c r="F46" s="21"/>
      <c r="G46" s="22">
        <v>22</v>
      </c>
      <c r="H46" s="25"/>
      <c r="I46" s="236" t="s">
        <v>12</v>
      </c>
      <c r="J46" s="253" t="s">
        <v>45</v>
      </c>
    </row>
    <row r="47" spans="1:10" ht="42" customHeight="1" thickBot="1">
      <c r="A47" s="254"/>
      <c r="B47" s="51"/>
      <c r="C47" s="25">
        <v>2015</v>
      </c>
      <c r="D47" s="21">
        <f>G47</f>
        <v>20</v>
      </c>
      <c r="E47" s="25"/>
      <c r="F47" s="32"/>
      <c r="G47" s="19">
        <v>20</v>
      </c>
      <c r="H47" s="25"/>
      <c r="I47" s="237"/>
      <c r="J47" s="254"/>
    </row>
    <row r="48" spans="1:10" ht="161.25" customHeight="1" thickBot="1">
      <c r="A48" s="235"/>
      <c r="B48" s="52"/>
      <c r="C48" s="62">
        <v>2016</v>
      </c>
      <c r="D48" s="21">
        <f>G48</f>
        <v>20</v>
      </c>
      <c r="E48" s="62"/>
      <c r="F48" s="79"/>
      <c r="G48" s="24">
        <v>20</v>
      </c>
      <c r="H48" s="80"/>
      <c r="I48" s="238"/>
      <c r="J48" s="235"/>
    </row>
    <row r="49" spans="1:10" ht="33" customHeight="1" thickBot="1">
      <c r="A49" s="231" t="s">
        <v>73</v>
      </c>
      <c r="B49" s="232"/>
      <c r="C49" s="232"/>
      <c r="D49" s="232"/>
      <c r="E49" s="232"/>
      <c r="F49" s="232"/>
      <c r="G49" s="232"/>
      <c r="H49" s="232"/>
      <c r="I49" s="232"/>
      <c r="J49" s="233"/>
    </row>
    <row r="50" spans="1:10" ht="22.5" customHeight="1">
      <c r="A50" s="231" t="s">
        <v>74</v>
      </c>
      <c r="B50" s="232"/>
      <c r="C50" s="232"/>
      <c r="D50" s="232"/>
      <c r="E50" s="232"/>
      <c r="F50" s="232"/>
      <c r="G50" s="232"/>
      <c r="H50" s="232"/>
      <c r="I50" s="232"/>
      <c r="J50" s="233"/>
    </row>
    <row r="51" spans="1:10" ht="24" customHeight="1" thickBot="1">
      <c r="A51" s="215" t="s">
        <v>7</v>
      </c>
      <c r="B51" s="216"/>
      <c r="C51" s="216"/>
      <c r="D51" s="216"/>
      <c r="E51" s="216"/>
      <c r="F51" s="216"/>
      <c r="G51" s="216"/>
      <c r="H51" s="216"/>
      <c r="I51" s="216"/>
      <c r="J51" s="217"/>
    </row>
    <row r="52" spans="1:10" ht="19.5" thickBot="1">
      <c r="A52" s="228" t="s">
        <v>4</v>
      </c>
      <c r="B52" s="229"/>
      <c r="C52" s="229"/>
      <c r="D52" s="229"/>
      <c r="E52" s="229"/>
      <c r="F52" s="229"/>
      <c r="G52" s="229"/>
      <c r="H52" s="229"/>
      <c r="I52" s="229"/>
      <c r="J52" s="230"/>
    </row>
    <row r="53" spans="1:10" ht="46.5" customHeight="1" thickBot="1">
      <c r="A53" s="253" t="s">
        <v>46</v>
      </c>
      <c r="B53" s="53"/>
      <c r="C53" s="261">
        <v>2014</v>
      </c>
      <c r="D53" s="261">
        <f>G53+G54</f>
        <v>30</v>
      </c>
      <c r="E53" s="70"/>
      <c r="F53" s="30"/>
      <c r="G53" s="19">
        <v>12</v>
      </c>
      <c r="H53" s="31"/>
      <c r="I53" s="29" t="s">
        <v>173</v>
      </c>
      <c r="J53" s="253" t="s">
        <v>185</v>
      </c>
    </row>
    <row r="54" spans="1:10" ht="46.5" customHeight="1" thickBot="1">
      <c r="A54" s="254"/>
      <c r="B54" s="54"/>
      <c r="C54" s="263"/>
      <c r="D54" s="263"/>
      <c r="E54" s="33"/>
      <c r="F54" s="30"/>
      <c r="G54" s="19">
        <v>18</v>
      </c>
      <c r="H54" s="33"/>
      <c r="I54" s="29" t="s">
        <v>174</v>
      </c>
      <c r="J54" s="254"/>
    </row>
    <row r="55" spans="1:10" ht="51" customHeight="1" thickBot="1">
      <c r="A55" s="254"/>
      <c r="B55" s="54"/>
      <c r="C55" s="25">
        <v>2015</v>
      </c>
      <c r="D55" s="25">
        <f>G55</f>
        <v>14.3702</v>
      </c>
      <c r="E55" s="33"/>
      <c r="F55" s="30"/>
      <c r="G55" s="19">
        <f>30-10-5.6298</f>
        <v>14.3702</v>
      </c>
      <c r="H55" s="33"/>
      <c r="I55" s="19" t="s">
        <v>12</v>
      </c>
      <c r="J55" s="254"/>
    </row>
    <row r="56" spans="1:10" ht="39" customHeight="1" thickBot="1">
      <c r="A56" s="235"/>
      <c r="B56" s="55"/>
      <c r="C56" s="25">
        <v>2016</v>
      </c>
      <c r="D56" s="25">
        <f>G56</f>
        <v>30</v>
      </c>
      <c r="E56" s="33"/>
      <c r="F56" s="30"/>
      <c r="G56" s="19">
        <v>30</v>
      </c>
      <c r="H56" s="33"/>
      <c r="I56" s="24" t="s">
        <v>12</v>
      </c>
      <c r="J56" s="235"/>
    </row>
    <row r="57" spans="1:10" ht="33" customHeight="1" thickBot="1">
      <c r="A57" s="247" t="s">
        <v>75</v>
      </c>
      <c r="B57" s="248"/>
      <c r="C57" s="248"/>
      <c r="D57" s="248"/>
      <c r="E57" s="248"/>
      <c r="F57" s="248"/>
      <c r="G57" s="248"/>
      <c r="H57" s="248"/>
      <c r="I57" s="248"/>
      <c r="J57" s="249"/>
    </row>
    <row r="58" spans="1:10" ht="16.5" customHeight="1">
      <c r="A58" s="231" t="s">
        <v>76</v>
      </c>
      <c r="B58" s="232"/>
      <c r="C58" s="232"/>
      <c r="D58" s="232"/>
      <c r="E58" s="232"/>
      <c r="F58" s="232"/>
      <c r="G58" s="232"/>
      <c r="H58" s="232"/>
      <c r="I58" s="232"/>
      <c r="J58" s="233"/>
    </row>
    <row r="59" spans="1:10" ht="19.5" thickBot="1">
      <c r="A59" s="215" t="s">
        <v>35</v>
      </c>
      <c r="B59" s="216"/>
      <c r="C59" s="216"/>
      <c r="D59" s="216"/>
      <c r="E59" s="216"/>
      <c r="F59" s="216"/>
      <c r="G59" s="216"/>
      <c r="H59" s="216"/>
      <c r="I59" s="216"/>
      <c r="J59" s="217"/>
    </row>
    <row r="60" spans="1:10" ht="19.5" thickBot="1">
      <c r="A60" s="228" t="s">
        <v>4</v>
      </c>
      <c r="B60" s="229"/>
      <c r="C60" s="229"/>
      <c r="D60" s="229"/>
      <c r="E60" s="229"/>
      <c r="F60" s="229"/>
      <c r="G60" s="229"/>
      <c r="H60" s="229"/>
      <c r="I60" s="229"/>
      <c r="J60" s="233"/>
    </row>
    <row r="61" spans="1:10" ht="30" customHeight="1" thickBot="1">
      <c r="A61" s="253" t="s">
        <v>178</v>
      </c>
      <c r="B61" s="50"/>
      <c r="C61" s="61">
        <v>2014</v>
      </c>
      <c r="D61" s="61">
        <f>G61</f>
        <v>25</v>
      </c>
      <c r="E61" s="61"/>
      <c r="F61" s="61"/>
      <c r="G61" s="29">
        <f>12+13</f>
        <v>25</v>
      </c>
      <c r="H61" s="61"/>
      <c r="I61" s="24" t="s">
        <v>12</v>
      </c>
      <c r="J61" s="253" t="s">
        <v>8</v>
      </c>
    </row>
    <row r="62" spans="1:10" ht="23.25" customHeight="1" thickBot="1">
      <c r="A62" s="254"/>
      <c r="B62" s="56"/>
      <c r="C62" s="81">
        <v>2015</v>
      </c>
      <c r="D62" s="61">
        <f>G62</f>
        <v>25</v>
      </c>
      <c r="E62" s="15"/>
      <c r="F62" s="25"/>
      <c r="G62" s="19">
        <v>25</v>
      </c>
      <c r="H62" s="25"/>
      <c r="I62" s="82" t="s">
        <v>12</v>
      </c>
      <c r="J62" s="254"/>
    </row>
    <row r="63" spans="1:10" ht="89.25" customHeight="1" thickBot="1">
      <c r="A63" s="235"/>
      <c r="B63" s="52"/>
      <c r="C63" s="25">
        <v>2016</v>
      </c>
      <c r="D63" s="61">
        <f>G63</f>
        <v>25</v>
      </c>
      <c r="E63" s="25"/>
      <c r="F63" s="25"/>
      <c r="G63" s="27">
        <v>25</v>
      </c>
      <c r="H63" s="25"/>
      <c r="I63" s="82" t="s">
        <v>12</v>
      </c>
      <c r="J63" s="235"/>
    </row>
    <row r="64" spans="1:10" ht="24.75" customHeight="1" thickBot="1">
      <c r="A64" s="228" t="s">
        <v>77</v>
      </c>
      <c r="B64" s="229"/>
      <c r="C64" s="229"/>
      <c r="D64" s="229"/>
      <c r="E64" s="229"/>
      <c r="F64" s="229"/>
      <c r="G64" s="213"/>
      <c r="H64" s="229"/>
      <c r="I64" s="229"/>
      <c r="J64" s="214"/>
    </row>
    <row r="65" spans="1:10" ht="27" customHeight="1" thickBot="1">
      <c r="A65" s="228" t="s">
        <v>78</v>
      </c>
      <c r="B65" s="229"/>
      <c r="C65" s="229"/>
      <c r="D65" s="229"/>
      <c r="E65" s="229"/>
      <c r="F65" s="229"/>
      <c r="G65" s="229"/>
      <c r="H65" s="229"/>
      <c r="I65" s="229"/>
      <c r="J65" s="230"/>
    </row>
    <row r="66" spans="1:10" ht="38.25" customHeight="1" thickBot="1">
      <c r="A66" s="228" t="s">
        <v>4</v>
      </c>
      <c r="B66" s="232"/>
      <c r="C66" s="232"/>
      <c r="D66" s="232"/>
      <c r="E66" s="229"/>
      <c r="F66" s="229"/>
      <c r="G66" s="229"/>
      <c r="H66" s="229"/>
      <c r="I66" s="229"/>
      <c r="J66" s="230"/>
    </row>
    <row r="67" spans="1:10" ht="33" customHeight="1" thickBot="1">
      <c r="A67" s="253" t="s">
        <v>9</v>
      </c>
      <c r="B67" s="50"/>
      <c r="C67" s="25">
        <v>2014</v>
      </c>
      <c r="D67" s="25">
        <f>G67</f>
        <v>15</v>
      </c>
      <c r="E67" s="83"/>
      <c r="F67" s="83"/>
      <c r="G67" s="19">
        <v>15</v>
      </c>
      <c r="H67" s="71"/>
      <c r="I67" s="24" t="s">
        <v>12</v>
      </c>
      <c r="J67" s="253" t="s">
        <v>10</v>
      </c>
    </row>
    <row r="68" spans="1:10" ht="28.5" customHeight="1" thickBot="1">
      <c r="A68" s="254"/>
      <c r="B68" s="51"/>
      <c r="C68" s="25">
        <v>2015</v>
      </c>
      <c r="D68" s="25">
        <f>G68</f>
        <v>15</v>
      </c>
      <c r="E68" s="83"/>
      <c r="F68" s="65"/>
      <c r="G68" s="19">
        <v>15</v>
      </c>
      <c r="H68" s="80"/>
      <c r="I68" s="19" t="s">
        <v>12</v>
      </c>
      <c r="J68" s="254"/>
    </row>
    <row r="69" spans="1:10" ht="25.5" customHeight="1" thickBot="1">
      <c r="A69" s="235"/>
      <c r="B69" s="52"/>
      <c r="C69" s="25">
        <v>2016</v>
      </c>
      <c r="D69" s="25">
        <f>G69</f>
        <v>15</v>
      </c>
      <c r="E69" s="30"/>
      <c r="F69" s="30"/>
      <c r="G69" s="27">
        <v>15</v>
      </c>
      <c r="H69" s="25"/>
      <c r="I69" s="24" t="s">
        <v>12</v>
      </c>
      <c r="J69" s="235"/>
    </row>
    <row r="70" spans="1:10" ht="33" customHeight="1" thickBot="1">
      <c r="A70" s="228" t="s">
        <v>79</v>
      </c>
      <c r="B70" s="213"/>
      <c r="C70" s="213"/>
      <c r="D70" s="213"/>
      <c r="E70" s="229"/>
      <c r="F70" s="229"/>
      <c r="G70" s="229"/>
      <c r="H70" s="229"/>
      <c r="I70" s="229"/>
      <c r="J70" s="230"/>
    </row>
    <row r="71" spans="1:10" ht="24.75" customHeight="1" thickBot="1">
      <c r="A71" s="228" t="s">
        <v>80</v>
      </c>
      <c r="B71" s="229"/>
      <c r="C71" s="229"/>
      <c r="D71" s="229"/>
      <c r="E71" s="229"/>
      <c r="F71" s="229"/>
      <c r="G71" s="229"/>
      <c r="H71" s="229"/>
      <c r="I71" s="229"/>
      <c r="J71" s="230"/>
    </row>
    <row r="72" spans="1:10" ht="19.5" thickBot="1">
      <c r="A72" s="228" t="s">
        <v>4</v>
      </c>
      <c r="B72" s="229"/>
      <c r="C72" s="229"/>
      <c r="D72" s="229"/>
      <c r="E72" s="229"/>
      <c r="F72" s="229"/>
      <c r="G72" s="229"/>
      <c r="H72" s="229"/>
      <c r="I72" s="229"/>
      <c r="J72" s="230"/>
    </row>
    <row r="73" spans="1:10" ht="24" customHeight="1" thickBot="1">
      <c r="A73" s="253" t="s">
        <v>55</v>
      </c>
      <c r="B73" s="50"/>
      <c r="C73" s="25">
        <v>2014</v>
      </c>
      <c r="D73" s="84">
        <f>G73</f>
        <v>6</v>
      </c>
      <c r="E73" s="83"/>
      <c r="F73" s="73"/>
      <c r="G73" s="58">
        <v>6</v>
      </c>
      <c r="H73" s="80"/>
      <c r="I73" s="29" t="s">
        <v>23</v>
      </c>
      <c r="J73" s="253" t="s">
        <v>11</v>
      </c>
    </row>
    <row r="74" spans="1:10" ht="28.5" customHeight="1" thickBot="1">
      <c r="A74" s="254"/>
      <c r="B74" s="51"/>
      <c r="C74" s="25">
        <v>2015</v>
      </c>
      <c r="D74" s="84">
        <f>G74</f>
        <v>6</v>
      </c>
      <c r="E74" s="83"/>
      <c r="F74" s="65"/>
      <c r="G74" s="58">
        <v>6</v>
      </c>
      <c r="H74" s="80"/>
      <c r="I74" s="19" t="s">
        <v>22</v>
      </c>
      <c r="J74" s="254"/>
    </row>
    <row r="75" spans="1:10" ht="85.5" customHeight="1" thickBot="1">
      <c r="A75" s="235"/>
      <c r="B75" s="52"/>
      <c r="C75" s="25">
        <v>2016</v>
      </c>
      <c r="D75" s="84">
        <f>G75</f>
        <v>6</v>
      </c>
      <c r="E75" s="30"/>
      <c r="F75" s="65"/>
      <c r="G75" s="58">
        <v>6</v>
      </c>
      <c r="H75" s="80"/>
      <c r="I75" s="24" t="s">
        <v>22</v>
      </c>
      <c r="J75" s="235"/>
    </row>
    <row r="76" spans="1:10" ht="27" customHeight="1" thickBot="1">
      <c r="A76" s="320" t="s">
        <v>81</v>
      </c>
      <c r="B76" s="321"/>
      <c r="C76" s="321"/>
      <c r="D76" s="321"/>
      <c r="E76" s="321"/>
      <c r="F76" s="321"/>
      <c r="G76" s="321"/>
      <c r="H76" s="321"/>
      <c r="I76" s="321"/>
      <c r="J76" s="322"/>
    </row>
    <row r="77" spans="1:10" ht="27" customHeight="1">
      <c r="A77" s="341" t="s">
        <v>82</v>
      </c>
      <c r="B77" s="342"/>
      <c r="C77" s="342"/>
      <c r="D77" s="342"/>
      <c r="E77" s="342"/>
      <c r="F77" s="342"/>
      <c r="G77" s="342"/>
      <c r="H77" s="342"/>
      <c r="I77" s="342"/>
      <c r="J77" s="343"/>
    </row>
    <row r="78" spans="1:10" ht="22.5" customHeight="1" thickBot="1">
      <c r="A78" s="326" t="s">
        <v>47</v>
      </c>
      <c r="B78" s="327"/>
      <c r="C78" s="329"/>
      <c r="D78" s="329"/>
      <c r="E78" s="329"/>
      <c r="F78" s="329"/>
      <c r="G78" s="329"/>
      <c r="H78" s="329"/>
      <c r="I78" s="329"/>
      <c r="J78" s="330"/>
    </row>
    <row r="79" spans="1:10" ht="19.5" thickBot="1">
      <c r="A79" s="320" t="s">
        <v>4</v>
      </c>
      <c r="B79" s="321"/>
      <c r="C79" s="321"/>
      <c r="D79" s="321"/>
      <c r="E79" s="321"/>
      <c r="F79" s="321"/>
      <c r="G79" s="321"/>
      <c r="H79" s="321"/>
      <c r="I79" s="321"/>
      <c r="J79" s="322"/>
    </row>
    <row r="80" spans="1:10" ht="35.25" customHeight="1">
      <c r="A80" s="253" t="s">
        <v>186</v>
      </c>
      <c r="B80" s="75"/>
      <c r="C80" s="345">
        <v>2014</v>
      </c>
      <c r="D80" s="261">
        <f>G80</f>
        <v>10.3</v>
      </c>
      <c r="E80" s="236"/>
      <c r="F80" s="236"/>
      <c r="G80" s="236">
        <v>10.3</v>
      </c>
      <c r="H80" s="236"/>
      <c r="I80" s="236" t="s">
        <v>12</v>
      </c>
      <c r="J80" s="253" t="s">
        <v>48</v>
      </c>
    </row>
    <row r="81" spans="1:10" ht="25.5" customHeight="1" thickBot="1">
      <c r="A81" s="254"/>
      <c r="B81" s="78"/>
      <c r="C81" s="346"/>
      <c r="D81" s="263"/>
      <c r="E81" s="238"/>
      <c r="F81" s="238"/>
      <c r="G81" s="238"/>
      <c r="H81" s="238"/>
      <c r="I81" s="238"/>
      <c r="J81" s="254"/>
    </row>
    <row r="82" spans="1:10" ht="29.25" customHeight="1">
      <c r="A82" s="254"/>
      <c r="B82" s="51"/>
      <c r="C82" s="261">
        <v>2015</v>
      </c>
      <c r="D82" s="261">
        <f>G82</f>
        <v>20</v>
      </c>
      <c r="E82" s="236"/>
      <c r="F82" s="236"/>
      <c r="G82" s="236">
        <v>20</v>
      </c>
      <c r="H82" s="236"/>
      <c r="I82" s="236" t="s">
        <v>12</v>
      </c>
      <c r="J82" s="254"/>
    </row>
    <row r="83" spans="1:10" ht="32.25" customHeight="1" thickBot="1">
      <c r="A83" s="254"/>
      <c r="B83" s="51"/>
      <c r="C83" s="263"/>
      <c r="D83" s="263"/>
      <c r="E83" s="238"/>
      <c r="F83" s="238"/>
      <c r="G83" s="238"/>
      <c r="H83" s="238"/>
      <c r="I83" s="238"/>
      <c r="J83" s="254"/>
    </row>
    <row r="84" spans="1:10" ht="167.25" customHeight="1" thickBot="1">
      <c r="A84" s="235"/>
      <c r="B84" s="52"/>
      <c r="C84" s="25">
        <v>2016</v>
      </c>
      <c r="D84" s="25">
        <f>G84</f>
        <v>20</v>
      </c>
      <c r="E84" s="60"/>
      <c r="F84" s="19"/>
      <c r="G84" s="19">
        <v>20</v>
      </c>
      <c r="H84" s="67"/>
      <c r="I84" s="72" t="s">
        <v>12</v>
      </c>
      <c r="J84" s="235"/>
    </row>
    <row r="85" spans="1:10" ht="23.25" customHeight="1" thickBot="1">
      <c r="A85" s="320" t="s">
        <v>83</v>
      </c>
      <c r="B85" s="321"/>
      <c r="C85" s="321"/>
      <c r="D85" s="321"/>
      <c r="E85" s="321"/>
      <c r="F85" s="321"/>
      <c r="G85" s="321"/>
      <c r="H85" s="321"/>
      <c r="I85" s="321"/>
      <c r="J85" s="322"/>
    </row>
    <row r="86" spans="1:10" ht="24" customHeight="1">
      <c r="A86" s="341" t="s">
        <v>84</v>
      </c>
      <c r="B86" s="342"/>
      <c r="C86" s="342"/>
      <c r="D86" s="342"/>
      <c r="E86" s="342"/>
      <c r="F86" s="342"/>
      <c r="G86" s="342"/>
      <c r="H86" s="342"/>
      <c r="I86" s="342"/>
      <c r="J86" s="343"/>
    </row>
    <row r="87" spans="1:10" ht="21" customHeight="1">
      <c r="A87" s="317" t="s">
        <v>34</v>
      </c>
      <c r="B87" s="318"/>
      <c r="C87" s="318"/>
      <c r="D87" s="318"/>
      <c r="E87" s="318"/>
      <c r="F87" s="318"/>
      <c r="G87" s="318"/>
      <c r="H87" s="318"/>
      <c r="I87" s="318"/>
      <c r="J87" s="319"/>
    </row>
    <row r="88" spans="1:10" ht="17.25" customHeight="1" thickBot="1">
      <c r="A88" s="326" t="s">
        <v>49</v>
      </c>
      <c r="B88" s="327"/>
      <c r="C88" s="327"/>
      <c r="D88" s="327"/>
      <c r="E88" s="327"/>
      <c r="F88" s="327"/>
      <c r="G88" s="327"/>
      <c r="H88" s="327"/>
      <c r="I88" s="327"/>
      <c r="J88" s="328"/>
    </row>
    <row r="89" spans="1:10" ht="19.5" thickBot="1">
      <c r="A89" s="320" t="s">
        <v>4</v>
      </c>
      <c r="B89" s="321"/>
      <c r="C89" s="321"/>
      <c r="D89" s="321"/>
      <c r="E89" s="321"/>
      <c r="F89" s="321"/>
      <c r="G89" s="321"/>
      <c r="H89" s="342"/>
      <c r="I89" s="342"/>
      <c r="J89" s="343"/>
    </row>
    <row r="90" spans="1:10" ht="37.5" customHeight="1" thickBot="1">
      <c r="A90" s="253" t="s">
        <v>50</v>
      </c>
      <c r="B90" s="50"/>
      <c r="C90" s="25">
        <v>2014</v>
      </c>
      <c r="D90" s="25">
        <f aca="true" t="shared" si="0" ref="D90:D96">G90</f>
        <v>0</v>
      </c>
      <c r="E90" s="30"/>
      <c r="F90" s="30"/>
      <c r="G90" s="19">
        <v>0</v>
      </c>
      <c r="H90" s="30"/>
      <c r="I90" s="19" t="s">
        <v>12</v>
      </c>
      <c r="J90" s="243" t="s">
        <v>103</v>
      </c>
    </row>
    <row r="91" spans="1:10" ht="24" customHeight="1" thickBot="1">
      <c r="A91" s="254"/>
      <c r="B91" s="51"/>
      <c r="C91" s="261">
        <v>2015</v>
      </c>
      <c r="D91" s="261">
        <f>G91+G92</f>
        <v>37.6</v>
      </c>
      <c r="E91" s="83"/>
      <c r="F91" s="83"/>
      <c r="G91" s="29">
        <v>9</v>
      </c>
      <c r="H91" s="83"/>
      <c r="I91" s="179" t="s">
        <v>105</v>
      </c>
      <c r="J91" s="244"/>
    </row>
    <row r="92" spans="1:10" ht="42" customHeight="1" thickBot="1">
      <c r="A92" s="254"/>
      <c r="B92" s="51"/>
      <c r="C92" s="263"/>
      <c r="D92" s="263"/>
      <c r="E92" s="61"/>
      <c r="F92" s="61"/>
      <c r="G92" s="29">
        <f>10+5+13+0.6</f>
        <v>28.6</v>
      </c>
      <c r="H92" s="61"/>
      <c r="I92" s="24" t="s">
        <v>187</v>
      </c>
      <c r="J92" s="306"/>
    </row>
    <row r="93" spans="1:10" ht="36.75" customHeight="1" thickBot="1">
      <c r="A93" s="235"/>
      <c r="B93" s="52"/>
      <c r="C93" s="25">
        <v>2016</v>
      </c>
      <c r="D93" s="25">
        <f t="shared" si="0"/>
        <v>10</v>
      </c>
      <c r="E93" s="30"/>
      <c r="F93" s="31"/>
      <c r="G93" s="19">
        <v>10</v>
      </c>
      <c r="H93" s="33"/>
      <c r="I93" s="24" t="s">
        <v>12</v>
      </c>
      <c r="J93" s="306"/>
    </row>
    <row r="94" spans="1:10" ht="26.25" customHeight="1" thickBot="1">
      <c r="A94" s="253" t="s">
        <v>99</v>
      </c>
      <c r="B94" s="50"/>
      <c r="C94" s="25">
        <v>2014</v>
      </c>
      <c r="D94" s="25">
        <f t="shared" si="0"/>
        <v>0</v>
      </c>
      <c r="E94" s="30"/>
      <c r="F94" s="31"/>
      <c r="G94" s="19">
        <v>0</v>
      </c>
      <c r="H94" s="33"/>
      <c r="I94" s="29" t="s">
        <v>23</v>
      </c>
      <c r="J94" s="306"/>
    </row>
    <row r="95" spans="1:10" ht="23.25" customHeight="1" thickBot="1">
      <c r="A95" s="254"/>
      <c r="B95" s="51"/>
      <c r="C95" s="25">
        <v>2015</v>
      </c>
      <c r="D95" s="25">
        <f t="shared" si="0"/>
        <v>10</v>
      </c>
      <c r="E95" s="30"/>
      <c r="F95" s="31"/>
      <c r="G95" s="19">
        <v>10</v>
      </c>
      <c r="H95" s="33"/>
      <c r="I95" s="29" t="s">
        <v>23</v>
      </c>
      <c r="J95" s="306"/>
    </row>
    <row r="96" spans="1:10" ht="84" customHeight="1" thickBot="1">
      <c r="A96" s="235"/>
      <c r="B96" s="52"/>
      <c r="C96" s="25">
        <v>2016</v>
      </c>
      <c r="D96" s="25">
        <f t="shared" si="0"/>
        <v>10</v>
      </c>
      <c r="E96" s="30"/>
      <c r="F96" s="31"/>
      <c r="G96" s="19">
        <v>10</v>
      </c>
      <c r="H96" s="33"/>
      <c r="I96" s="19" t="s">
        <v>23</v>
      </c>
      <c r="J96" s="307"/>
    </row>
    <row r="97" spans="1:10" ht="27.75" customHeight="1" thickBot="1">
      <c r="A97" s="314" t="s">
        <v>56</v>
      </c>
      <c r="B97" s="315"/>
      <c r="C97" s="315"/>
      <c r="D97" s="315"/>
      <c r="E97" s="315"/>
      <c r="F97" s="315"/>
      <c r="G97" s="315"/>
      <c r="H97" s="315"/>
      <c r="I97" s="315"/>
      <c r="J97" s="316"/>
    </row>
    <row r="98" spans="1:10" ht="25.5" customHeight="1" thickBot="1">
      <c r="A98" s="241" t="s">
        <v>74</v>
      </c>
      <c r="B98" s="242"/>
      <c r="C98" s="242"/>
      <c r="D98" s="242"/>
      <c r="E98" s="242"/>
      <c r="F98" s="242"/>
      <c r="G98" s="242"/>
      <c r="H98" s="242"/>
      <c r="I98" s="242"/>
      <c r="J98" s="344"/>
    </row>
    <row r="99" spans="1:10" ht="33.75" customHeight="1" thickBot="1">
      <c r="A99" s="253" t="s">
        <v>142</v>
      </c>
      <c r="B99" s="50"/>
      <c r="C99" s="25">
        <v>2014</v>
      </c>
      <c r="D99" s="25">
        <f>F99+G99</f>
        <v>500</v>
      </c>
      <c r="E99" s="19"/>
      <c r="F99" s="19">
        <v>460</v>
      </c>
      <c r="G99" s="19">
        <v>40</v>
      </c>
      <c r="H99" s="87"/>
      <c r="I99" s="19" t="s">
        <v>147</v>
      </c>
      <c r="J99" s="243" t="s">
        <v>57</v>
      </c>
    </row>
    <row r="100" spans="1:10" ht="33" customHeight="1" thickBot="1">
      <c r="A100" s="254"/>
      <c r="B100" s="51"/>
      <c r="C100" s="61">
        <v>2015</v>
      </c>
      <c r="D100" s="25">
        <f>G100</f>
        <v>10</v>
      </c>
      <c r="E100" s="29"/>
      <c r="F100" s="29"/>
      <c r="G100" s="59">
        <f>30-15-5</f>
        <v>10</v>
      </c>
      <c r="H100" s="37"/>
      <c r="I100" s="24" t="s">
        <v>12</v>
      </c>
      <c r="J100" s="306"/>
    </row>
    <row r="101" spans="1:10" ht="45" customHeight="1" thickBot="1">
      <c r="A101" s="235"/>
      <c r="B101" s="51"/>
      <c r="C101" s="61">
        <v>2016</v>
      </c>
      <c r="D101" s="25">
        <f>G101</f>
        <v>30</v>
      </c>
      <c r="E101" s="29"/>
      <c r="F101" s="29"/>
      <c r="G101" s="29">
        <v>30</v>
      </c>
      <c r="H101" s="36"/>
      <c r="I101" s="24" t="s">
        <v>12</v>
      </c>
      <c r="J101" s="307"/>
    </row>
    <row r="102" spans="1:10" ht="50.25" customHeight="1" thickBot="1">
      <c r="A102" s="323" t="s">
        <v>100</v>
      </c>
      <c r="B102" s="88"/>
      <c r="C102" s="25">
        <v>2014</v>
      </c>
      <c r="D102" s="61">
        <f>G102</f>
        <v>0</v>
      </c>
      <c r="E102" s="60"/>
      <c r="F102" s="29"/>
      <c r="G102" s="60">
        <v>0</v>
      </c>
      <c r="H102" s="36"/>
      <c r="I102" s="24" t="s">
        <v>12</v>
      </c>
      <c r="J102" s="243" t="s">
        <v>101</v>
      </c>
    </row>
    <row r="103" spans="1:10" ht="56.25" customHeight="1" thickBot="1">
      <c r="A103" s="324"/>
      <c r="B103" s="89"/>
      <c r="C103" s="61">
        <v>2015</v>
      </c>
      <c r="D103" s="61">
        <f>G103</f>
        <v>5.0048</v>
      </c>
      <c r="E103" s="60"/>
      <c r="F103" s="29"/>
      <c r="G103" s="202">
        <f>10-4.9952</f>
        <v>5.0048</v>
      </c>
      <c r="H103" s="36"/>
      <c r="I103" s="24" t="s">
        <v>12</v>
      </c>
      <c r="J103" s="244"/>
    </row>
    <row r="104" spans="1:10" ht="62.25" customHeight="1" thickBot="1">
      <c r="A104" s="325"/>
      <c r="B104" s="89"/>
      <c r="C104" s="61">
        <v>2016</v>
      </c>
      <c r="D104" s="61">
        <f>G104</f>
        <v>10</v>
      </c>
      <c r="E104" s="60"/>
      <c r="F104" s="19"/>
      <c r="G104" s="60">
        <v>10</v>
      </c>
      <c r="H104" s="67"/>
      <c r="I104" s="24" t="s">
        <v>12</v>
      </c>
      <c r="J104" s="245"/>
    </row>
    <row r="105" spans="1:10" ht="18" customHeight="1">
      <c r="A105" s="298" t="s">
        <v>13</v>
      </c>
      <c r="B105" s="299"/>
      <c r="C105" s="299"/>
      <c r="D105" s="299"/>
      <c r="E105" s="299"/>
      <c r="F105" s="299"/>
      <c r="G105" s="299"/>
      <c r="H105" s="299"/>
      <c r="I105" s="299"/>
      <c r="J105" s="300"/>
    </row>
    <row r="106" spans="1:10" ht="30" customHeight="1" thickBot="1">
      <c r="A106" s="314" t="s">
        <v>85</v>
      </c>
      <c r="B106" s="315"/>
      <c r="C106" s="315"/>
      <c r="D106" s="315"/>
      <c r="E106" s="315"/>
      <c r="F106" s="315"/>
      <c r="G106" s="315"/>
      <c r="H106" s="315"/>
      <c r="I106" s="315"/>
      <c r="J106" s="316"/>
    </row>
    <row r="107" spans="1:10" ht="21" customHeight="1">
      <c r="A107" s="241" t="s">
        <v>86</v>
      </c>
      <c r="B107" s="242"/>
      <c r="C107" s="242"/>
      <c r="D107" s="242"/>
      <c r="E107" s="242"/>
      <c r="F107" s="242"/>
      <c r="G107" s="242"/>
      <c r="H107" s="65"/>
      <c r="I107" s="90"/>
      <c r="J107" s="74"/>
    </row>
    <row r="108" spans="1:10" ht="16.5" customHeight="1">
      <c r="A108" s="304" t="s">
        <v>32</v>
      </c>
      <c r="B108" s="305"/>
      <c r="C108" s="305"/>
      <c r="D108" s="305"/>
      <c r="E108" s="305"/>
      <c r="F108" s="305"/>
      <c r="G108" s="305"/>
      <c r="H108" s="91"/>
      <c r="I108" s="90"/>
      <c r="J108" s="92"/>
    </row>
    <row r="109" spans="1:10" ht="21" customHeight="1" thickBot="1">
      <c r="A109" s="246" t="s">
        <v>33</v>
      </c>
      <c r="B109" s="227"/>
      <c r="C109" s="227"/>
      <c r="D109" s="227"/>
      <c r="E109" s="227"/>
      <c r="F109" s="227"/>
      <c r="G109" s="227"/>
      <c r="H109" s="35"/>
      <c r="I109" s="93"/>
      <c r="J109" s="66"/>
    </row>
    <row r="110" spans="1:10" ht="19.5" thickBot="1">
      <c r="A110" s="31" t="s">
        <v>4</v>
      </c>
      <c r="B110" s="33"/>
      <c r="C110" s="33"/>
      <c r="D110" s="33"/>
      <c r="E110" s="33"/>
      <c r="F110" s="33"/>
      <c r="G110" s="33"/>
      <c r="H110" s="33"/>
      <c r="I110" s="33"/>
      <c r="J110" s="70"/>
    </row>
    <row r="111" spans="1:10" ht="42.75" customHeight="1" thickBot="1">
      <c r="A111" s="253" t="s">
        <v>14</v>
      </c>
      <c r="B111" s="50"/>
      <c r="C111" s="25">
        <v>2014</v>
      </c>
      <c r="D111" s="25">
        <f>G111</f>
        <v>0</v>
      </c>
      <c r="E111" s="30"/>
      <c r="F111" s="30"/>
      <c r="G111" s="19">
        <v>0</v>
      </c>
      <c r="H111" s="31"/>
      <c r="I111" s="24" t="s">
        <v>12</v>
      </c>
      <c r="J111" s="236" t="s">
        <v>104</v>
      </c>
    </row>
    <row r="112" spans="1:10" ht="28.5" customHeight="1" thickBot="1">
      <c r="A112" s="254"/>
      <c r="B112" s="51"/>
      <c r="C112" s="25">
        <v>2015</v>
      </c>
      <c r="D112" s="32">
        <f>G112</f>
        <v>5</v>
      </c>
      <c r="E112" s="30"/>
      <c r="F112" s="33"/>
      <c r="G112" s="19">
        <f>15-10</f>
        <v>5</v>
      </c>
      <c r="H112" s="33"/>
      <c r="I112" s="24" t="s">
        <v>12</v>
      </c>
      <c r="J112" s="306"/>
    </row>
    <row r="113" spans="1:10" ht="39.75" customHeight="1" thickBot="1">
      <c r="A113" s="235"/>
      <c r="B113" s="52"/>
      <c r="C113" s="25">
        <v>2016</v>
      </c>
      <c r="D113" s="32">
        <f>G113</f>
        <v>15</v>
      </c>
      <c r="E113" s="30"/>
      <c r="F113" s="33"/>
      <c r="G113" s="19">
        <v>15</v>
      </c>
      <c r="H113" s="33"/>
      <c r="I113" s="24" t="s">
        <v>12</v>
      </c>
      <c r="J113" s="307"/>
    </row>
    <row r="114" spans="1:10" ht="24.75" customHeight="1" thickBot="1">
      <c r="A114" s="247" t="s">
        <v>87</v>
      </c>
      <c r="B114" s="248"/>
      <c r="C114" s="248"/>
      <c r="D114" s="248"/>
      <c r="E114" s="248"/>
      <c r="F114" s="248"/>
      <c r="G114" s="248"/>
      <c r="H114" s="248"/>
      <c r="I114" s="248"/>
      <c r="J114" s="249"/>
    </row>
    <row r="115" spans="1:10" ht="20.25" customHeight="1">
      <c r="A115" s="241" t="s">
        <v>88</v>
      </c>
      <c r="B115" s="242"/>
      <c r="C115" s="242"/>
      <c r="D115" s="242"/>
      <c r="E115" s="242"/>
      <c r="F115" s="242"/>
      <c r="G115" s="242"/>
      <c r="H115" s="65"/>
      <c r="I115" s="34"/>
      <c r="J115" s="74"/>
    </row>
    <row r="116" spans="1:10" ht="24.75" customHeight="1" thickBot="1">
      <c r="A116" s="246" t="s">
        <v>31</v>
      </c>
      <c r="B116" s="227"/>
      <c r="C116" s="227"/>
      <c r="D116" s="227"/>
      <c r="E116" s="227"/>
      <c r="F116" s="227"/>
      <c r="G116" s="35"/>
      <c r="H116" s="35"/>
      <c r="I116" s="35"/>
      <c r="J116" s="66"/>
    </row>
    <row r="117" spans="1:10" ht="19.5" thickBot="1">
      <c r="A117" s="31" t="s">
        <v>4</v>
      </c>
      <c r="B117" s="33"/>
      <c r="C117" s="33"/>
      <c r="D117" s="33"/>
      <c r="E117" s="33"/>
      <c r="F117" s="33"/>
      <c r="G117" s="33"/>
      <c r="H117" s="33"/>
      <c r="I117" s="36"/>
      <c r="J117" s="70"/>
    </row>
    <row r="118" spans="1:10" ht="30" customHeight="1" thickBot="1">
      <c r="A118" s="253" t="s">
        <v>51</v>
      </c>
      <c r="B118" s="50"/>
      <c r="C118" s="61">
        <v>2014</v>
      </c>
      <c r="D118" s="61">
        <f>G118</f>
        <v>25</v>
      </c>
      <c r="E118" s="30"/>
      <c r="F118" s="30"/>
      <c r="G118" s="19">
        <v>25</v>
      </c>
      <c r="H118" s="31"/>
      <c r="I118" s="29" t="s">
        <v>23</v>
      </c>
      <c r="J118" s="236" t="s">
        <v>15</v>
      </c>
    </row>
    <row r="119" spans="1:10" ht="26.25" customHeight="1" thickBot="1">
      <c r="A119" s="254"/>
      <c r="B119" s="51"/>
      <c r="C119" s="25">
        <v>2015</v>
      </c>
      <c r="D119" s="25">
        <f>G119</f>
        <v>25</v>
      </c>
      <c r="E119" s="30"/>
      <c r="F119" s="33"/>
      <c r="G119" s="19">
        <v>25</v>
      </c>
      <c r="H119" s="33"/>
      <c r="I119" s="29" t="s">
        <v>23</v>
      </c>
      <c r="J119" s="306"/>
    </row>
    <row r="120" spans="1:10" ht="25.5" customHeight="1" thickBot="1">
      <c r="A120" s="235"/>
      <c r="B120" s="52"/>
      <c r="C120" s="25">
        <v>2016</v>
      </c>
      <c r="D120" s="25">
        <f>G120</f>
        <v>25</v>
      </c>
      <c r="E120" s="30"/>
      <c r="F120" s="33"/>
      <c r="G120" s="19">
        <v>25</v>
      </c>
      <c r="H120" s="33"/>
      <c r="I120" s="29" t="s">
        <v>23</v>
      </c>
      <c r="J120" s="307"/>
    </row>
    <row r="121" spans="1:10" ht="66" customHeight="1" thickBot="1">
      <c r="A121" s="181" t="s">
        <v>176</v>
      </c>
      <c r="B121" s="52"/>
      <c r="C121" s="32">
        <v>2014</v>
      </c>
      <c r="D121" s="25">
        <f>G121</f>
        <v>25</v>
      </c>
      <c r="E121" s="33"/>
      <c r="F121" s="30"/>
      <c r="G121" s="38">
        <v>25</v>
      </c>
      <c r="H121" s="30"/>
      <c r="I121" s="29" t="s">
        <v>23</v>
      </c>
      <c r="J121" s="185" t="s">
        <v>177</v>
      </c>
    </row>
    <row r="122" spans="1:10" ht="25.5" customHeight="1" thickBot="1">
      <c r="A122" s="181"/>
      <c r="B122" s="57"/>
      <c r="C122" s="32"/>
      <c r="D122" s="25"/>
      <c r="E122" s="33"/>
      <c r="F122" s="30"/>
      <c r="G122" s="38"/>
      <c r="H122" s="30"/>
      <c r="I122" s="29" t="s">
        <v>23</v>
      </c>
      <c r="J122" s="183"/>
    </row>
    <row r="123" spans="1:10" ht="27" customHeight="1" thickBot="1">
      <c r="A123" s="247" t="s">
        <v>89</v>
      </c>
      <c r="B123" s="248"/>
      <c r="C123" s="248"/>
      <c r="D123" s="248"/>
      <c r="E123" s="248"/>
      <c r="F123" s="248"/>
      <c r="G123" s="248"/>
      <c r="H123" s="248"/>
      <c r="I123" s="248"/>
      <c r="J123" s="249"/>
    </row>
    <row r="124" spans="1:10" ht="21" customHeight="1">
      <c r="A124" s="241" t="s">
        <v>90</v>
      </c>
      <c r="B124" s="242"/>
      <c r="C124" s="242"/>
      <c r="D124" s="242"/>
      <c r="E124" s="242"/>
      <c r="F124" s="242"/>
      <c r="G124" s="242"/>
      <c r="H124" s="65"/>
      <c r="I124" s="34"/>
      <c r="J124" s="74"/>
    </row>
    <row r="125" spans="1:10" ht="23.25" customHeight="1">
      <c r="A125" s="304" t="s">
        <v>29</v>
      </c>
      <c r="B125" s="305"/>
      <c r="C125" s="305"/>
      <c r="D125" s="305"/>
      <c r="E125" s="305"/>
      <c r="F125" s="305"/>
      <c r="G125" s="305"/>
      <c r="H125" s="91"/>
      <c r="I125" s="91"/>
      <c r="J125" s="92"/>
    </row>
    <row r="126" spans="1:10" ht="23.25" customHeight="1" thickBot="1">
      <c r="A126" s="246" t="s">
        <v>30</v>
      </c>
      <c r="B126" s="227"/>
      <c r="C126" s="227"/>
      <c r="D126" s="227"/>
      <c r="E126" s="227"/>
      <c r="F126" s="227"/>
      <c r="G126" s="55"/>
      <c r="H126" s="55"/>
      <c r="I126" s="35"/>
      <c r="J126" s="69"/>
    </row>
    <row r="127" spans="1:10" ht="19.5" thickBot="1">
      <c r="A127" s="31" t="s">
        <v>4</v>
      </c>
      <c r="B127" s="33"/>
      <c r="C127" s="33"/>
      <c r="D127" s="33"/>
      <c r="E127" s="33"/>
      <c r="F127" s="33"/>
      <c r="G127" s="33"/>
      <c r="H127" s="33"/>
      <c r="I127" s="33"/>
      <c r="J127" s="70"/>
    </row>
    <row r="128" spans="1:10" ht="40.5" customHeight="1" thickBot="1">
      <c r="A128" s="253" t="s">
        <v>107</v>
      </c>
      <c r="B128" s="50"/>
      <c r="C128" s="261">
        <v>2014</v>
      </c>
      <c r="D128" s="261">
        <f>F128</f>
        <v>8</v>
      </c>
      <c r="E128" s="30"/>
      <c r="F128" s="25">
        <v>8</v>
      </c>
      <c r="G128" s="19">
        <v>0</v>
      </c>
      <c r="H128" s="30"/>
      <c r="I128" s="140" t="s">
        <v>114</v>
      </c>
      <c r="J128" s="236" t="s">
        <v>16</v>
      </c>
    </row>
    <row r="129" spans="1:10" ht="40.5" customHeight="1" thickBot="1">
      <c r="A129" s="254"/>
      <c r="B129" s="78"/>
      <c r="C129" s="263"/>
      <c r="D129" s="263"/>
      <c r="E129" s="64"/>
      <c r="F129" s="64"/>
      <c r="G129" s="22">
        <v>0</v>
      </c>
      <c r="H129" s="30"/>
      <c r="I129" s="140" t="s">
        <v>22</v>
      </c>
      <c r="J129" s="237"/>
    </row>
    <row r="130" spans="1:10" ht="32.25" customHeight="1" thickBot="1">
      <c r="A130" s="254"/>
      <c r="B130" s="78"/>
      <c r="C130" s="21">
        <v>2015</v>
      </c>
      <c r="D130" s="25">
        <f>G130</f>
        <v>32.62764</v>
      </c>
      <c r="E130" s="64"/>
      <c r="F130" s="64"/>
      <c r="G130" s="43">
        <f>20+39.9952+5.6298-32.99736</f>
        <v>32.62764</v>
      </c>
      <c r="H130" s="30"/>
      <c r="I130" s="140" t="s">
        <v>22</v>
      </c>
      <c r="J130" s="237"/>
    </row>
    <row r="131" spans="1:10" ht="78" customHeight="1" thickBot="1">
      <c r="A131" s="235"/>
      <c r="B131" s="69"/>
      <c r="C131" s="21">
        <v>2016</v>
      </c>
      <c r="D131" s="25">
        <f>G131</f>
        <v>20</v>
      </c>
      <c r="E131" s="64"/>
      <c r="F131" s="64"/>
      <c r="G131" s="22">
        <v>20</v>
      </c>
      <c r="H131" s="30"/>
      <c r="I131" s="140" t="s">
        <v>22</v>
      </c>
      <c r="J131" s="238"/>
    </row>
    <row r="132" spans="1:10" ht="55.5" customHeight="1" thickBot="1">
      <c r="A132" s="253" t="s">
        <v>63</v>
      </c>
      <c r="B132" s="78"/>
      <c r="C132" s="21">
        <v>2014</v>
      </c>
      <c r="D132" s="21">
        <f>G132</f>
        <v>30</v>
      </c>
      <c r="E132" s="85"/>
      <c r="F132" s="85"/>
      <c r="G132" s="22">
        <v>30</v>
      </c>
      <c r="H132" s="94"/>
      <c r="I132" s="24" t="s">
        <v>12</v>
      </c>
      <c r="J132" s="36" t="s">
        <v>17</v>
      </c>
    </row>
    <row r="133" spans="1:10" ht="34.5" customHeight="1">
      <c r="A133" s="254"/>
      <c r="B133" s="51"/>
      <c r="C133" s="261">
        <v>2015</v>
      </c>
      <c r="D133" s="308">
        <f>G133</f>
        <v>30</v>
      </c>
      <c r="E133" s="236"/>
      <c r="F133" s="236"/>
      <c r="G133" s="301">
        <f>30</f>
        <v>30</v>
      </c>
      <c r="H133" s="236"/>
      <c r="I133" s="237" t="s">
        <v>62</v>
      </c>
      <c r="J133" s="96"/>
    </row>
    <row r="134" spans="1:10" ht="22.5" customHeight="1">
      <c r="A134" s="254"/>
      <c r="B134" s="51"/>
      <c r="C134" s="262"/>
      <c r="D134" s="309"/>
      <c r="E134" s="237"/>
      <c r="F134" s="237"/>
      <c r="G134" s="302"/>
      <c r="H134" s="237"/>
      <c r="I134" s="239"/>
      <c r="J134" s="96"/>
    </row>
    <row r="135" spans="1:10" ht="14.25" customHeight="1" thickBot="1">
      <c r="A135" s="254"/>
      <c r="B135" s="51"/>
      <c r="C135" s="263"/>
      <c r="D135" s="310"/>
      <c r="E135" s="238"/>
      <c r="F135" s="238"/>
      <c r="G135" s="303"/>
      <c r="H135" s="238"/>
      <c r="I135" s="240"/>
      <c r="J135" s="96"/>
    </row>
    <row r="136" spans="1:10" ht="55.5" customHeight="1" thickBot="1">
      <c r="A136" s="235"/>
      <c r="B136" s="52"/>
      <c r="C136" s="25">
        <v>2016</v>
      </c>
      <c r="D136" s="97">
        <f>G136</f>
        <v>30</v>
      </c>
      <c r="E136" s="98"/>
      <c r="F136" s="94"/>
      <c r="G136" s="99">
        <v>30</v>
      </c>
      <c r="H136" s="94"/>
      <c r="I136" s="19" t="s">
        <v>65</v>
      </c>
      <c r="J136" s="68"/>
    </row>
    <row r="137" spans="1:10" ht="34.5" customHeight="1" thickBot="1">
      <c r="A137" s="311" t="s">
        <v>64</v>
      </c>
      <c r="B137" s="100"/>
      <c r="C137" s="61">
        <v>2014</v>
      </c>
      <c r="D137" s="95">
        <f>G137</f>
        <v>0</v>
      </c>
      <c r="E137" s="101"/>
      <c r="F137" s="94"/>
      <c r="G137" s="59">
        <v>0</v>
      </c>
      <c r="H137" s="102"/>
      <c r="I137" s="24" t="s">
        <v>12</v>
      </c>
      <c r="J137" s="236" t="s">
        <v>52</v>
      </c>
    </row>
    <row r="138" spans="1:10" ht="41.25" customHeight="1" thickBot="1">
      <c r="A138" s="312"/>
      <c r="B138" s="103"/>
      <c r="C138" s="61">
        <v>2015</v>
      </c>
      <c r="D138" s="95">
        <f>G138</f>
        <v>10</v>
      </c>
      <c r="E138" s="101"/>
      <c r="F138" s="94"/>
      <c r="G138" s="59">
        <v>10</v>
      </c>
      <c r="H138" s="102"/>
      <c r="I138" s="19" t="s">
        <v>67</v>
      </c>
      <c r="J138" s="237"/>
    </row>
    <row r="139" spans="1:10" ht="42.75" customHeight="1" thickBot="1">
      <c r="A139" s="313"/>
      <c r="B139" s="103"/>
      <c r="C139" s="61">
        <v>2016</v>
      </c>
      <c r="D139" s="95">
        <f>G139</f>
        <v>10</v>
      </c>
      <c r="E139" s="101"/>
      <c r="F139" s="94"/>
      <c r="G139" s="59">
        <v>10</v>
      </c>
      <c r="H139" s="102"/>
      <c r="I139" s="19" t="s">
        <v>106</v>
      </c>
      <c r="J139" s="238"/>
    </row>
    <row r="140" spans="1:10" ht="54" customHeight="1" thickBot="1">
      <c r="A140" s="177" t="s">
        <v>163</v>
      </c>
      <c r="B140" s="177"/>
      <c r="C140" s="80">
        <v>2014</v>
      </c>
      <c r="D140" s="97">
        <f>F140</f>
        <v>50</v>
      </c>
      <c r="E140" s="101"/>
      <c r="F140" s="19">
        <v>50</v>
      </c>
      <c r="G140" s="176"/>
      <c r="H140" s="94"/>
      <c r="I140" s="60" t="s">
        <v>162</v>
      </c>
      <c r="J140" s="19" t="s">
        <v>164</v>
      </c>
    </row>
    <row r="141" spans="1:10" ht="30" customHeight="1">
      <c r="A141" s="298" t="s">
        <v>18</v>
      </c>
      <c r="B141" s="299"/>
      <c r="C141" s="299"/>
      <c r="D141" s="299"/>
      <c r="E141" s="299"/>
      <c r="F141" s="299"/>
      <c r="G141" s="299"/>
      <c r="H141" s="299"/>
      <c r="I141" s="299"/>
      <c r="J141" s="300"/>
    </row>
    <row r="142" spans="1:10" ht="25.5" customHeight="1" thickBot="1">
      <c r="A142" s="314" t="s">
        <v>91</v>
      </c>
      <c r="B142" s="315"/>
      <c r="C142" s="315"/>
      <c r="D142" s="315"/>
      <c r="E142" s="315"/>
      <c r="F142" s="315"/>
      <c r="G142" s="315"/>
      <c r="H142" s="315"/>
      <c r="I142" s="315"/>
      <c r="J142" s="316"/>
    </row>
    <row r="143" spans="1:10" ht="23.25" customHeight="1" thickBot="1">
      <c r="A143" s="247" t="s">
        <v>92</v>
      </c>
      <c r="B143" s="248"/>
      <c r="C143" s="248"/>
      <c r="D143" s="248"/>
      <c r="E143" s="248"/>
      <c r="F143" s="248"/>
      <c r="G143" s="248"/>
      <c r="H143" s="248"/>
      <c r="I143" s="248"/>
      <c r="J143" s="249"/>
    </row>
    <row r="144" spans="1:10" ht="31.5" customHeight="1" thickBot="1">
      <c r="A144" s="31" t="s">
        <v>4</v>
      </c>
      <c r="B144" s="33"/>
      <c r="C144" s="33"/>
      <c r="D144" s="33"/>
      <c r="E144" s="104"/>
      <c r="F144" s="104"/>
      <c r="G144" s="33"/>
      <c r="H144" s="33"/>
      <c r="I144" s="104"/>
      <c r="J144" s="70"/>
    </row>
    <row r="145" spans="1:10" ht="78.75" customHeight="1" thickBot="1">
      <c r="A145" s="102" t="s">
        <v>19</v>
      </c>
      <c r="B145" s="102"/>
      <c r="C145" s="83" t="s">
        <v>43</v>
      </c>
      <c r="D145" s="61">
        <v>0</v>
      </c>
      <c r="E145" s="105"/>
      <c r="F145" s="105"/>
      <c r="G145" s="71"/>
      <c r="H145" s="61"/>
      <c r="I145" s="105"/>
      <c r="J145" s="36" t="s">
        <v>20</v>
      </c>
    </row>
    <row r="146" spans="1:10" ht="29.25" customHeight="1" thickBot="1">
      <c r="A146" s="247" t="s">
        <v>93</v>
      </c>
      <c r="B146" s="248"/>
      <c r="C146" s="248"/>
      <c r="D146" s="248"/>
      <c r="E146" s="248"/>
      <c r="F146" s="248"/>
      <c r="G146" s="248"/>
      <c r="H146" s="248"/>
      <c r="I146" s="248"/>
      <c r="J146" s="249"/>
    </row>
    <row r="147" spans="1:10" ht="22.5" customHeight="1">
      <c r="A147" s="241" t="s">
        <v>94</v>
      </c>
      <c r="B147" s="242"/>
      <c r="C147" s="242"/>
      <c r="D147" s="242"/>
      <c r="E147" s="242"/>
      <c r="F147" s="242"/>
      <c r="G147" s="65"/>
      <c r="H147" s="65"/>
      <c r="I147" s="65"/>
      <c r="J147" s="74"/>
    </row>
    <row r="148" spans="1:10" ht="28.5" customHeight="1" thickBot="1">
      <c r="A148" s="246" t="s">
        <v>28</v>
      </c>
      <c r="B148" s="227"/>
      <c r="C148" s="227"/>
      <c r="D148" s="227"/>
      <c r="E148" s="227"/>
      <c r="F148" s="227"/>
      <c r="G148" s="227"/>
      <c r="H148" s="227"/>
      <c r="I148" s="63"/>
      <c r="J148" s="66"/>
    </row>
    <row r="149" spans="1:10" ht="19.5" thickBot="1">
      <c r="A149" s="31" t="s">
        <v>4</v>
      </c>
      <c r="B149" s="33"/>
      <c r="C149" s="33"/>
      <c r="D149" s="33"/>
      <c r="E149" s="61"/>
      <c r="F149" s="61"/>
      <c r="G149" s="33"/>
      <c r="H149" s="33"/>
      <c r="I149" s="106"/>
      <c r="J149" s="70"/>
    </row>
    <row r="150" spans="1:10" ht="33.75" customHeight="1" thickBot="1">
      <c r="A150" s="253" t="s">
        <v>53</v>
      </c>
      <c r="B150" s="50"/>
      <c r="C150" s="25">
        <v>2014</v>
      </c>
      <c r="D150" s="25">
        <f>G150</f>
        <v>5</v>
      </c>
      <c r="E150" s="30"/>
      <c r="F150" s="33"/>
      <c r="G150" s="19">
        <v>5</v>
      </c>
      <c r="H150" s="31"/>
      <c r="I150" s="19" t="s">
        <v>24</v>
      </c>
      <c r="J150" s="253" t="s">
        <v>54</v>
      </c>
    </row>
    <row r="151" spans="1:10" ht="30" customHeight="1" thickBot="1">
      <c r="A151" s="254"/>
      <c r="B151" s="51"/>
      <c r="C151" s="25">
        <v>2015</v>
      </c>
      <c r="D151" s="25">
        <f>G151</f>
        <v>5</v>
      </c>
      <c r="E151" s="30"/>
      <c r="F151" s="31"/>
      <c r="G151" s="19">
        <v>5</v>
      </c>
      <c r="H151" s="33"/>
      <c r="I151" s="19" t="s">
        <v>24</v>
      </c>
      <c r="J151" s="254"/>
    </row>
    <row r="152" spans="1:10" ht="30.75" customHeight="1" thickBot="1">
      <c r="A152" s="235"/>
      <c r="B152" s="52"/>
      <c r="C152" s="25">
        <v>2016</v>
      </c>
      <c r="D152" s="25">
        <f>G152</f>
        <v>5</v>
      </c>
      <c r="E152" s="68"/>
      <c r="F152" s="35"/>
      <c r="G152" s="19">
        <v>5</v>
      </c>
      <c r="H152" s="33"/>
      <c r="I152" s="19" t="s">
        <v>24</v>
      </c>
      <c r="J152" s="235"/>
    </row>
    <row r="153" spans="1:10" ht="25.5" customHeight="1" thickBot="1">
      <c r="A153" s="247" t="s">
        <v>95</v>
      </c>
      <c r="B153" s="248"/>
      <c r="C153" s="248"/>
      <c r="D153" s="248"/>
      <c r="E153" s="248"/>
      <c r="F153" s="248"/>
      <c r="G153" s="248"/>
      <c r="H153" s="248"/>
      <c r="I153" s="248"/>
      <c r="J153" s="249"/>
    </row>
    <row r="154" spans="1:10" ht="24.75" customHeight="1">
      <c r="A154" s="73" t="s">
        <v>96</v>
      </c>
      <c r="B154" s="65"/>
      <c r="C154" s="65"/>
      <c r="D154" s="65"/>
      <c r="E154" s="65"/>
      <c r="F154" s="65"/>
      <c r="G154" s="65"/>
      <c r="H154" s="65"/>
      <c r="I154" s="60"/>
      <c r="J154" s="74"/>
    </row>
    <row r="155" spans="1:10" ht="29.25" customHeight="1" thickBot="1">
      <c r="A155" s="246" t="s">
        <v>27</v>
      </c>
      <c r="B155" s="227"/>
      <c r="C155" s="227"/>
      <c r="D155" s="227"/>
      <c r="E155" s="227"/>
      <c r="F155" s="227"/>
      <c r="G155" s="227"/>
      <c r="H155" s="227"/>
      <c r="I155" s="27"/>
      <c r="J155" s="92"/>
    </row>
    <row r="156" spans="1:10" ht="20.25" customHeight="1" thickBot="1">
      <c r="A156" s="73" t="s">
        <v>4</v>
      </c>
      <c r="B156" s="65"/>
      <c r="C156" s="38"/>
      <c r="D156" s="60"/>
      <c r="E156" s="33"/>
      <c r="F156" s="33"/>
      <c r="G156" s="38"/>
      <c r="H156" s="80"/>
      <c r="I156" s="38"/>
      <c r="J156" s="39"/>
    </row>
    <row r="157" spans="1:10" ht="20.25" customHeight="1" thickBot="1">
      <c r="A157" s="253" t="s">
        <v>143</v>
      </c>
      <c r="B157" s="261"/>
      <c r="C157" s="261">
        <v>2014</v>
      </c>
      <c r="D157" s="261">
        <f>F157+G157</f>
        <v>459.79528999999997</v>
      </c>
      <c r="E157" s="30"/>
      <c r="F157" s="186">
        <f>38.27+30+64.57129</f>
        <v>132.84129000000001</v>
      </c>
      <c r="G157" s="19">
        <f>G158+G159+G160+G161+G162+G163+G164</f>
        <v>326.95399999999995</v>
      </c>
      <c r="H157" s="32"/>
      <c r="I157" s="19"/>
      <c r="J157" s="236" t="s">
        <v>38</v>
      </c>
    </row>
    <row r="158" spans="1:10" ht="39.75" customHeight="1" thickBot="1">
      <c r="A158" s="254"/>
      <c r="B158" s="262"/>
      <c r="C158" s="262"/>
      <c r="D158" s="262"/>
      <c r="E158" s="33"/>
      <c r="F158" s="25"/>
      <c r="G158" s="19">
        <f>55.4+44.7+10.054+123.7</f>
        <v>233.85399999999998</v>
      </c>
      <c r="H158" s="30"/>
      <c r="I158" s="24" t="s">
        <v>12</v>
      </c>
      <c r="J158" s="237"/>
    </row>
    <row r="159" spans="1:10" ht="39.75" customHeight="1" thickBot="1">
      <c r="A159" s="254"/>
      <c r="B159" s="262"/>
      <c r="C159" s="262"/>
      <c r="D159" s="262"/>
      <c r="E159" s="65"/>
      <c r="F159" s="30"/>
      <c r="G159" s="29">
        <v>15.3</v>
      </c>
      <c r="H159" s="83"/>
      <c r="I159" s="29" t="s">
        <v>113</v>
      </c>
      <c r="J159" s="237"/>
    </row>
    <row r="160" spans="1:10" ht="39.75" customHeight="1" thickBot="1">
      <c r="A160" s="254"/>
      <c r="B160" s="262"/>
      <c r="C160" s="262"/>
      <c r="D160" s="262"/>
      <c r="E160" s="65"/>
      <c r="F160" s="30"/>
      <c r="G160" s="29">
        <v>15.3</v>
      </c>
      <c r="H160" s="83"/>
      <c r="I160" s="29" t="s">
        <v>114</v>
      </c>
      <c r="J160" s="237"/>
    </row>
    <row r="161" spans="1:10" ht="39.75" customHeight="1" thickBot="1">
      <c r="A161" s="254"/>
      <c r="B161" s="262"/>
      <c r="C161" s="262"/>
      <c r="D161" s="262"/>
      <c r="E161" s="65"/>
      <c r="F161" s="30"/>
      <c r="G161" s="29">
        <v>24.4</v>
      </c>
      <c r="H161" s="83"/>
      <c r="I161" s="29" t="s">
        <v>108</v>
      </c>
      <c r="J161" s="237"/>
    </row>
    <row r="162" spans="1:10" ht="39.75" customHeight="1" thickBot="1">
      <c r="A162" s="254"/>
      <c r="B162" s="262"/>
      <c r="C162" s="262"/>
      <c r="D162" s="262"/>
      <c r="E162" s="65"/>
      <c r="F162" s="30"/>
      <c r="G162" s="29">
        <v>12.7</v>
      </c>
      <c r="H162" s="83"/>
      <c r="I162" s="29" t="s">
        <v>111</v>
      </c>
      <c r="J162" s="237"/>
    </row>
    <row r="163" spans="1:10" ht="39.75" customHeight="1" thickBot="1">
      <c r="A163" s="254"/>
      <c r="B163" s="262"/>
      <c r="C163" s="262"/>
      <c r="D163" s="262"/>
      <c r="E163" s="65"/>
      <c r="F163" s="30"/>
      <c r="G163" s="29">
        <v>12.7</v>
      </c>
      <c r="H163" s="83"/>
      <c r="I163" s="29" t="s">
        <v>109</v>
      </c>
      <c r="J163" s="237"/>
    </row>
    <row r="164" spans="1:10" ht="39.75" customHeight="1" thickBot="1">
      <c r="A164" s="254"/>
      <c r="B164" s="262"/>
      <c r="C164" s="263"/>
      <c r="D164" s="263"/>
      <c r="E164" s="65"/>
      <c r="F164" s="30"/>
      <c r="G164" s="29">
        <v>12.7</v>
      </c>
      <c r="H164" s="83"/>
      <c r="I164" s="29" t="s">
        <v>112</v>
      </c>
      <c r="J164" s="237"/>
    </row>
    <row r="165" spans="1:10" ht="48" customHeight="1" thickBot="1">
      <c r="A165" s="254"/>
      <c r="B165" s="262"/>
      <c r="C165" s="261">
        <v>2015</v>
      </c>
      <c r="D165" s="261">
        <f>G165+G166+G167+G168+G169+G170+G171</f>
        <v>75.05399999999999</v>
      </c>
      <c r="E165" s="71"/>
      <c r="F165" s="25"/>
      <c r="G165" s="59">
        <f>102.964-100</f>
        <v>2.9639999999999986</v>
      </c>
      <c r="H165" s="83"/>
      <c r="I165" s="29" t="s">
        <v>66</v>
      </c>
      <c r="J165" s="237"/>
    </row>
    <row r="166" spans="1:10" ht="48" customHeight="1" thickBot="1">
      <c r="A166" s="254"/>
      <c r="B166" s="262"/>
      <c r="C166" s="262"/>
      <c r="D166" s="262"/>
      <c r="E166" s="71"/>
      <c r="F166" s="61"/>
      <c r="G166" s="59">
        <v>15.296</v>
      </c>
      <c r="H166" s="83"/>
      <c r="I166" s="29" t="s">
        <v>113</v>
      </c>
      <c r="J166" s="237"/>
    </row>
    <row r="167" spans="1:10" ht="48" customHeight="1" thickBot="1">
      <c r="A167" s="254"/>
      <c r="B167" s="262"/>
      <c r="C167" s="262"/>
      <c r="D167" s="262"/>
      <c r="E167" s="71"/>
      <c r="F167" s="61"/>
      <c r="G167" s="59">
        <v>15.296</v>
      </c>
      <c r="H167" s="83"/>
      <c r="I167" s="29" t="s">
        <v>114</v>
      </c>
      <c r="J167" s="237"/>
    </row>
    <row r="168" spans="1:10" ht="48" customHeight="1" thickBot="1">
      <c r="A168" s="254"/>
      <c r="B168" s="262"/>
      <c r="C168" s="262"/>
      <c r="D168" s="262"/>
      <c r="E168" s="71"/>
      <c r="F168" s="61"/>
      <c r="G168" s="59">
        <v>15.296</v>
      </c>
      <c r="H168" s="83"/>
      <c r="I168" s="29" t="s">
        <v>108</v>
      </c>
      <c r="J168" s="237"/>
    </row>
    <row r="169" spans="1:10" ht="48" customHeight="1" thickBot="1">
      <c r="A169" s="254"/>
      <c r="B169" s="262"/>
      <c r="C169" s="262"/>
      <c r="D169" s="262"/>
      <c r="E169" s="71"/>
      <c r="F169" s="61"/>
      <c r="G169" s="59">
        <v>8.734</v>
      </c>
      <c r="H169" s="83"/>
      <c r="I169" s="29" t="s">
        <v>111</v>
      </c>
      <c r="J169" s="237"/>
    </row>
    <row r="170" spans="1:10" ht="48" customHeight="1" thickBot="1">
      <c r="A170" s="254"/>
      <c r="B170" s="262"/>
      <c r="C170" s="262"/>
      <c r="D170" s="262"/>
      <c r="E170" s="71"/>
      <c r="F170" s="61"/>
      <c r="G170" s="59">
        <v>8.734</v>
      </c>
      <c r="H170" s="83"/>
      <c r="I170" s="29" t="s">
        <v>109</v>
      </c>
      <c r="J170" s="237"/>
    </row>
    <row r="171" spans="1:10" ht="48" customHeight="1" thickBot="1">
      <c r="A171" s="254"/>
      <c r="B171" s="262"/>
      <c r="C171" s="263"/>
      <c r="D171" s="263"/>
      <c r="E171" s="71"/>
      <c r="F171" s="61"/>
      <c r="G171" s="59">
        <v>8.734</v>
      </c>
      <c r="H171" s="83"/>
      <c r="I171" s="29" t="s">
        <v>112</v>
      </c>
      <c r="J171" s="237"/>
    </row>
    <row r="172" spans="1:10" ht="48.75" customHeight="1" thickBot="1">
      <c r="A172" s="235"/>
      <c r="B172" s="263"/>
      <c r="C172" s="61">
        <v>2016</v>
      </c>
      <c r="D172" s="25">
        <f>G172</f>
        <v>175.054</v>
      </c>
      <c r="E172" s="83"/>
      <c r="F172" s="83"/>
      <c r="G172" s="29">
        <v>175.054</v>
      </c>
      <c r="H172" s="83"/>
      <c r="I172" s="29" t="s">
        <v>66</v>
      </c>
      <c r="J172" s="238"/>
    </row>
    <row r="173" spans="1:10" ht="30.75" customHeight="1" thickBot="1">
      <c r="A173" s="243" t="s">
        <v>115</v>
      </c>
      <c r="B173" s="113"/>
      <c r="C173" s="61">
        <v>2014</v>
      </c>
      <c r="D173" s="79">
        <f>G173</f>
        <v>0</v>
      </c>
      <c r="E173" s="61"/>
      <c r="F173" s="61"/>
      <c r="G173" s="29">
        <v>0</v>
      </c>
      <c r="H173" s="61"/>
      <c r="I173" s="29" t="s">
        <v>12</v>
      </c>
      <c r="J173" s="253" t="s">
        <v>116</v>
      </c>
    </row>
    <row r="174" spans="1:10" ht="30" customHeight="1" thickBot="1">
      <c r="A174" s="244"/>
      <c r="B174" s="113"/>
      <c r="C174" s="61">
        <v>2015</v>
      </c>
      <c r="D174" s="25">
        <f>G174</f>
        <v>0</v>
      </c>
      <c r="E174" s="25"/>
      <c r="F174" s="61"/>
      <c r="G174" s="29">
        <v>0</v>
      </c>
      <c r="H174" s="61"/>
      <c r="I174" s="29" t="s">
        <v>12</v>
      </c>
      <c r="J174" s="254"/>
    </row>
    <row r="175" spans="1:10" ht="30" customHeight="1" thickBot="1">
      <c r="A175" s="245"/>
      <c r="B175" s="113"/>
      <c r="C175" s="61">
        <v>2016</v>
      </c>
      <c r="D175" s="79">
        <f>G175</f>
        <v>123.7</v>
      </c>
      <c r="E175" s="61"/>
      <c r="F175" s="61"/>
      <c r="G175" s="29">
        <v>123.7</v>
      </c>
      <c r="H175" s="61"/>
      <c r="I175" s="29" t="s">
        <v>12</v>
      </c>
      <c r="J175" s="235"/>
    </row>
    <row r="176" spans="1:10" ht="66.75" customHeight="1" thickBot="1">
      <c r="A176" s="159" t="s">
        <v>123</v>
      </c>
      <c r="B176" s="160"/>
      <c r="C176" s="25">
        <v>2014</v>
      </c>
      <c r="D176" s="25">
        <f>G176</f>
        <v>587</v>
      </c>
      <c r="E176" s="25"/>
      <c r="F176" s="25"/>
      <c r="G176" s="161">
        <f>500+87</f>
        <v>587</v>
      </c>
      <c r="H176" s="25"/>
      <c r="I176" s="19" t="s">
        <v>105</v>
      </c>
      <c r="J176" s="57"/>
    </row>
    <row r="177" spans="1:10" ht="92.25" customHeight="1" thickBot="1">
      <c r="A177" s="243" t="s">
        <v>194</v>
      </c>
      <c r="B177" s="267"/>
      <c r="C177" s="25">
        <v>2014</v>
      </c>
      <c r="D177" s="136">
        <f>F177</f>
        <v>1489.853</v>
      </c>
      <c r="E177" s="25"/>
      <c r="F177" s="175">
        <v>1489.853</v>
      </c>
      <c r="G177" s="161">
        <v>0</v>
      </c>
      <c r="H177" s="32"/>
      <c r="I177" s="19" t="s">
        <v>114</v>
      </c>
      <c r="J177" s="173"/>
    </row>
    <row r="178" spans="1:10" ht="81" customHeight="1" thickBot="1">
      <c r="A178" s="245"/>
      <c r="B178" s="268"/>
      <c r="C178" s="25">
        <v>2015</v>
      </c>
      <c r="D178" s="136">
        <f>F178</f>
        <v>394.22</v>
      </c>
      <c r="E178" s="25"/>
      <c r="F178" s="175">
        <f>1298.5-904.28</f>
        <v>394.22</v>
      </c>
      <c r="G178" s="203">
        <v>0</v>
      </c>
      <c r="H178" s="25"/>
      <c r="I178" s="19" t="s">
        <v>113</v>
      </c>
      <c r="J178" s="173"/>
    </row>
    <row r="179" spans="1:10" ht="56.25" customHeight="1" thickBot="1">
      <c r="A179" s="174" t="s">
        <v>183</v>
      </c>
      <c r="B179" s="160"/>
      <c r="C179" s="32">
        <v>2015</v>
      </c>
      <c r="D179" s="187">
        <f>G179</f>
        <v>101.7862</v>
      </c>
      <c r="E179" s="15"/>
      <c r="F179" s="122"/>
      <c r="G179" s="201">
        <v>101.7862</v>
      </c>
      <c r="H179" s="25"/>
      <c r="I179" s="19" t="s">
        <v>112</v>
      </c>
      <c r="J179" s="57"/>
    </row>
    <row r="180" spans="1:10" ht="19.5" customHeight="1" thickBot="1">
      <c r="A180" s="153"/>
      <c r="B180" s="91"/>
      <c r="C180" s="27"/>
      <c r="D180" s="27"/>
      <c r="E180" s="63"/>
      <c r="F180" s="114"/>
      <c r="G180" s="115"/>
      <c r="H180" s="63"/>
      <c r="I180" s="35"/>
      <c r="J180" s="92"/>
    </row>
    <row r="181" spans="1:10" ht="24.75" customHeight="1" thickBot="1">
      <c r="A181" s="264" t="s">
        <v>21</v>
      </c>
      <c r="B181" s="265"/>
      <c r="C181" s="265"/>
      <c r="D181" s="265"/>
      <c r="E181" s="265"/>
      <c r="F181" s="265"/>
      <c r="G181" s="265"/>
      <c r="H181" s="265"/>
      <c r="I181" s="265"/>
      <c r="J181" s="266"/>
    </row>
    <row r="182" spans="1:10" ht="27" customHeight="1" thickBot="1">
      <c r="A182" s="353" t="s">
        <v>97</v>
      </c>
      <c r="B182" s="354"/>
      <c r="C182" s="354"/>
      <c r="D182" s="354"/>
      <c r="E182" s="354"/>
      <c r="F182" s="354"/>
      <c r="G182" s="354"/>
      <c r="H182" s="355"/>
      <c r="I182" s="12"/>
      <c r="J182" s="20"/>
    </row>
    <row r="183" spans="1:10" ht="18.75" customHeight="1" thickBot="1">
      <c r="A183" s="351" t="s">
        <v>98</v>
      </c>
      <c r="B183" s="352"/>
      <c r="C183" s="352"/>
      <c r="D183" s="352"/>
      <c r="E183" s="352"/>
      <c r="F183" s="352"/>
      <c r="G183" s="352"/>
      <c r="H183" s="352"/>
      <c r="I183" s="28"/>
      <c r="J183" s="16"/>
    </row>
    <row r="184" spans="1:10" ht="18" customHeight="1" thickBot="1">
      <c r="A184" s="250" t="s">
        <v>25</v>
      </c>
      <c r="B184" s="251"/>
      <c r="C184" s="251"/>
      <c r="D184" s="251"/>
      <c r="E184" s="251"/>
      <c r="F184" s="251"/>
      <c r="G184" s="251"/>
      <c r="H184" s="252"/>
      <c r="I184" s="40"/>
      <c r="J184" s="28"/>
    </row>
    <row r="185" spans="1:10" ht="19.5" customHeight="1" thickBot="1">
      <c r="A185" s="349" t="s">
        <v>26</v>
      </c>
      <c r="B185" s="350"/>
      <c r="C185" s="350"/>
      <c r="D185" s="350"/>
      <c r="E185" s="350"/>
      <c r="F185" s="350"/>
      <c r="G185" s="350"/>
      <c r="H185" s="350"/>
      <c r="I185" s="18"/>
      <c r="J185" s="28"/>
    </row>
    <row r="186" spans="1:10" ht="18.75" customHeight="1" thickBot="1">
      <c r="A186" s="13" t="s">
        <v>4</v>
      </c>
      <c r="B186" s="14"/>
      <c r="C186" s="10"/>
      <c r="D186" s="10"/>
      <c r="E186" s="10"/>
      <c r="F186" s="10"/>
      <c r="G186" s="10"/>
      <c r="H186" s="11"/>
      <c r="I186" s="16"/>
      <c r="J186" s="11"/>
    </row>
    <row r="187" spans="1:10" ht="61.5" customHeight="1" thickBot="1">
      <c r="A187" s="255" t="s">
        <v>125</v>
      </c>
      <c r="B187" s="121" t="s">
        <v>126</v>
      </c>
      <c r="C187" s="258">
        <v>2014</v>
      </c>
      <c r="D187" s="152">
        <f>F187+G187</f>
        <v>6935.020100000001</v>
      </c>
      <c r="E187" s="116"/>
      <c r="F187" s="148">
        <f>F194+F202</f>
        <v>1377.9470000000001</v>
      </c>
      <c r="G187" s="152">
        <f>G194+G196+G198+G199+G200+G201+G202</f>
        <v>5557.0731000000005</v>
      </c>
      <c r="H187" s="155"/>
      <c r="I187" s="255" t="s">
        <v>150</v>
      </c>
      <c r="J187" s="12"/>
    </row>
    <row r="188" spans="1:10" ht="60.75" customHeight="1" thickBot="1">
      <c r="A188" s="256"/>
      <c r="B188" s="155" t="s">
        <v>124</v>
      </c>
      <c r="C188" s="259"/>
      <c r="D188" s="156">
        <f aca="true" t="shared" si="1" ref="D188:D193">G188</f>
        <v>89</v>
      </c>
      <c r="E188" s="157"/>
      <c r="F188" s="158"/>
      <c r="G188" s="156">
        <v>89</v>
      </c>
      <c r="H188" s="28"/>
      <c r="I188" s="257"/>
      <c r="J188" s="12"/>
    </row>
    <row r="189" spans="1:10" ht="60.75" customHeight="1" thickBot="1">
      <c r="A189" s="256"/>
      <c r="B189" s="149" t="s">
        <v>188</v>
      </c>
      <c r="C189" s="258">
        <v>2015</v>
      </c>
      <c r="D189" s="186">
        <f>G189+F189</f>
        <v>10651.51431</v>
      </c>
      <c r="E189" s="118"/>
      <c r="F189" s="134">
        <f>F205</f>
        <v>904.28</v>
      </c>
      <c r="G189" s="187">
        <f>G203+G210</f>
        <v>9747.23431</v>
      </c>
      <c r="H189" s="154"/>
      <c r="I189" s="41" t="s">
        <v>189</v>
      </c>
      <c r="J189" s="12"/>
    </row>
    <row r="190" spans="1:10" ht="60.75" customHeight="1" thickBot="1">
      <c r="A190" s="256"/>
      <c r="B190" s="155" t="s">
        <v>124</v>
      </c>
      <c r="C190" s="259"/>
      <c r="D190" s="206">
        <f t="shared" si="1"/>
        <v>380.5008</v>
      </c>
      <c r="E190" s="118"/>
      <c r="F190" s="117"/>
      <c r="G190" s="207">
        <v>380.5008</v>
      </c>
      <c r="H190" s="154"/>
      <c r="I190" s="255" t="s">
        <v>41</v>
      </c>
      <c r="J190" s="12"/>
    </row>
    <row r="191" spans="1:10" ht="75.75" customHeight="1" thickBot="1">
      <c r="A191" s="256"/>
      <c r="B191" s="155" t="s">
        <v>182</v>
      </c>
      <c r="C191" s="259"/>
      <c r="D191" s="201">
        <f t="shared" si="1"/>
        <v>146.03526</v>
      </c>
      <c r="E191" s="118"/>
      <c r="F191" s="117"/>
      <c r="G191" s="122">
        <v>146.03526</v>
      </c>
      <c r="H191" s="154"/>
      <c r="I191" s="257"/>
      <c r="J191" s="12"/>
    </row>
    <row r="192" spans="1:10" ht="75.75" customHeight="1" thickBot="1">
      <c r="A192" s="256"/>
      <c r="B192" s="149" t="s">
        <v>140</v>
      </c>
      <c r="C192" s="259"/>
      <c r="D192" s="201">
        <f t="shared" si="1"/>
        <v>139.10096</v>
      </c>
      <c r="E192" s="118"/>
      <c r="F192" s="117"/>
      <c r="G192" s="122">
        <v>139.10096</v>
      </c>
      <c r="H192" s="154"/>
      <c r="I192" s="129" t="s">
        <v>12</v>
      </c>
      <c r="J192" s="12"/>
    </row>
    <row r="193" spans="1:10" ht="60.75" customHeight="1" thickBot="1">
      <c r="A193" s="257"/>
      <c r="B193" s="149" t="s">
        <v>140</v>
      </c>
      <c r="C193" s="23">
        <v>2016</v>
      </c>
      <c r="D193" s="119">
        <f t="shared" si="1"/>
        <v>3000</v>
      </c>
      <c r="E193" s="118"/>
      <c r="F193" s="117"/>
      <c r="G193" s="109">
        <v>3000</v>
      </c>
      <c r="H193" s="154"/>
      <c r="I193" s="41" t="s">
        <v>41</v>
      </c>
      <c r="J193" s="12"/>
    </row>
    <row r="194" spans="1:10" ht="39.75" customHeight="1" thickBot="1">
      <c r="A194" s="41" t="s">
        <v>128</v>
      </c>
      <c r="B194" s="44"/>
      <c r="C194" s="258">
        <v>2014</v>
      </c>
      <c r="D194" s="191">
        <f>F194+G194</f>
        <v>3116.25784</v>
      </c>
      <c r="E194" s="122"/>
      <c r="F194" s="119">
        <v>760</v>
      </c>
      <c r="G194" s="190">
        <f>2356.25784</f>
        <v>2356.25784</v>
      </c>
      <c r="H194" s="120"/>
      <c r="I194" s="255" t="s">
        <v>41</v>
      </c>
      <c r="J194" s="12"/>
    </row>
    <row r="195" spans="1:10" ht="59.25" customHeight="1" thickBot="1">
      <c r="A195" s="121" t="s">
        <v>127</v>
      </c>
      <c r="B195" s="125" t="s">
        <v>114</v>
      </c>
      <c r="C195" s="259"/>
      <c r="D195" s="151">
        <f>F195+G195</f>
        <v>1583.9786</v>
      </c>
      <c r="E195" s="123"/>
      <c r="F195" s="144">
        <v>760</v>
      </c>
      <c r="G195" s="187">
        <v>823.9786</v>
      </c>
      <c r="H195" s="120"/>
      <c r="I195" s="256"/>
      <c r="J195" s="12"/>
    </row>
    <row r="196" spans="1:10" ht="27.75" customHeight="1" thickBot="1">
      <c r="A196" s="347" t="s">
        <v>132</v>
      </c>
      <c r="B196" s="124" t="s">
        <v>126</v>
      </c>
      <c r="C196" s="259"/>
      <c r="D196" s="151">
        <f aca="true" t="shared" si="2" ref="D196:D201">G196</f>
        <v>2533.4066600000006</v>
      </c>
      <c r="E196" s="123"/>
      <c r="F196" s="27"/>
      <c r="G196" s="150">
        <f>3688.059-1000-80-41.10434-33.548</f>
        <v>2533.4066600000006</v>
      </c>
      <c r="H196" s="120"/>
      <c r="I196" s="256"/>
      <c r="J196" s="12"/>
    </row>
    <row r="197" spans="1:10" ht="57.75" customHeight="1" thickBot="1">
      <c r="A197" s="348"/>
      <c r="B197" s="28" t="s">
        <v>124</v>
      </c>
      <c r="C197" s="259"/>
      <c r="D197" s="119">
        <f t="shared" si="2"/>
        <v>89</v>
      </c>
      <c r="E197" s="122"/>
      <c r="F197" s="27"/>
      <c r="G197" s="5">
        <v>89</v>
      </c>
      <c r="H197" s="120"/>
      <c r="I197" s="256"/>
      <c r="J197" s="12"/>
    </row>
    <row r="198" spans="1:10" ht="40.5" customHeight="1" thickBot="1">
      <c r="A198" s="131" t="s">
        <v>148</v>
      </c>
      <c r="B198" s="4" t="s">
        <v>140</v>
      </c>
      <c r="C198" s="259"/>
      <c r="D198" s="151">
        <f t="shared" si="2"/>
        <v>252.81381</v>
      </c>
      <c r="E198" s="122"/>
      <c r="F198" s="27"/>
      <c r="G198" s="150">
        <v>252.81381</v>
      </c>
      <c r="H198" s="120"/>
      <c r="I198" s="41" t="s">
        <v>148</v>
      </c>
      <c r="J198" s="12"/>
    </row>
    <row r="199" spans="1:10" ht="36.75" customHeight="1" thickBot="1">
      <c r="A199" s="131" t="s">
        <v>141</v>
      </c>
      <c r="B199" s="4" t="s">
        <v>140</v>
      </c>
      <c r="C199" s="259"/>
      <c r="D199" s="151">
        <f t="shared" si="2"/>
        <v>99.10434</v>
      </c>
      <c r="E199" s="122"/>
      <c r="F199" s="27"/>
      <c r="G199" s="150">
        <v>99.10434</v>
      </c>
      <c r="H199" s="120"/>
      <c r="I199" s="41" t="s">
        <v>141</v>
      </c>
      <c r="J199" s="12"/>
    </row>
    <row r="200" spans="1:10" ht="36.75" customHeight="1" thickBot="1">
      <c r="A200" s="131" t="s">
        <v>105</v>
      </c>
      <c r="B200" s="4" t="s">
        <v>140</v>
      </c>
      <c r="C200" s="259"/>
      <c r="D200" s="151">
        <f t="shared" si="2"/>
        <v>65.66437</v>
      </c>
      <c r="E200" s="122"/>
      <c r="F200" s="27"/>
      <c r="G200" s="150">
        <v>65.66437</v>
      </c>
      <c r="H200" s="120"/>
      <c r="I200" s="41" t="s">
        <v>105</v>
      </c>
      <c r="J200" s="12"/>
    </row>
    <row r="201" spans="1:10" ht="36.75" customHeight="1" thickBot="1">
      <c r="A201" s="131" t="s">
        <v>149</v>
      </c>
      <c r="B201" s="4" t="s">
        <v>140</v>
      </c>
      <c r="C201" s="259"/>
      <c r="D201" s="151">
        <f t="shared" si="2"/>
        <v>149.82608</v>
      </c>
      <c r="E201" s="122"/>
      <c r="F201" s="27"/>
      <c r="G201" s="150">
        <v>149.82608</v>
      </c>
      <c r="H201" s="120"/>
      <c r="I201" s="131" t="s">
        <v>149</v>
      </c>
      <c r="J201" s="28"/>
    </row>
    <row r="202" spans="1:10" ht="36.75" customHeight="1" thickBot="1">
      <c r="A202" s="131" t="s">
        <v>162</v>
      </c>
      <c r="B202" s="4" t="s">
        <v>140</v>
      </c>
      <c r="C202" s="260"/>
      <c r="D202" s="151">
        <f>F202+G202</f>
        <v>717.947</v>
      </c>
      <c r="E202" s="122"/>
      <c r="F202" s="144">
        <f>180+437.947</f>
        <v>617.947</v>
      </c>
      <c r="G202" s="150">
        <v>100</v>
      </c>
      <c r="H202" s="120"/>
      <c r="I202" s="41" t="s">
        <v>162</v>
      </c>
      <c r="J202" s="42"/>
    </row>
    <row r="203" spans="1:10" ht="40.5" customHeight="1" thickBot="1">
      <c r="A203" s="255" t="s">
        <v>193</v>
      </c>
      <c r="B203" s="4" t="s">
        <v>188</v>
      </c>
      <c r="C203" s="258">
        <v>2015</v>
      </c>
      <c r="D203" s="151">
        <f>G203+F203</f>
        <v>7475.703549999999</v>
      </c>
      <c r="E203" s="122"/>
      <c r="F203" s="119">
        <f>F205</f>
        <v>904.28</v>
      </c>
      <c r="G203" s="150">
        <f>5791.28729+146.03526+G206+G209+G207+G208</f>
        <v>6571.4235499999995</v>
      </c>
      <c r="H203" s="120"/>
      <c r="I203" s="255" t="s">
        <v>41</v>
      </c>
      <c r="J203" s="42"/>
    </row>
    <row r="204" spans="1:10" ht="63.75" customHeight="1" thickBot="1">
      <c r="A204" s="256"/>
      <c r="B204" s="198" t="s">
        <v>182</v>
      </c>
      <c r="C204" s="259"/>
      <c r="D204" s="201">
        <f aca="true" t="shared" si="3" ref="D204:D214">G204</f>
        <v>146.03526</v>
      </c>
      <c r="E204" s="122"/>
      <c r="F204" s="144"/>
      <c r="G204" s="200">
        <v>146.03526</v>
      </c>
      <c r="H204" s="120"/>
      <c r="I204" s="256"/>
      <c r="J204" s="42"/>
    </row>
    <row r="205" spans="1:10" ht="95.25" customHeight="1" thickBot="1">
      <c r="A205" s="256"/>
      <c r="B205" s="208" t="s">
        <v>127</v>
      </c>
      <c r="C205" s="259"/>
      <c r="D205" s="151">
        <f>F205+G205</f>
        <v>972.5799999999999</v>
      </c>
      <c r="E205" s="122"/>
      <c r="F205" s="119">
        <v>904.28</v>
      </c>
      <c r="G205" s="150">
        <v>68.3</v>
      </c>
      <c r="H205" s="120"/>
      <c r="I205" s="257"/>
      <c r="J205" s="42"/>
    </row>
    <row r="206" spans="1:10" ht="47.25" customHeight="1" thickBot="1">
      <c r="A206" s="256"/>
      <c r="B206" s="4" t="s">
        <v>190</v>
      </c>
      <c r="C206" s="259"/>
      <c r="D206" s="201">
        <f t="shared" si="3"/>
        <v>70</v>
      </c>
      <c r="E206" s="122"/>
      <c r="F206" s="144"/>
      <c r="G206" s="200">
        <v>70</v>
      </c>
      <c r="H206" s="120"/>
      <c r="I206" s="255" t="s">
        <v>12</v>
      </c>
      <c r="J206" s="42"/>
    </row>
    <row r="207" spans="1:10" ht="47.25" customHeight="1" thickBot="1">
      <c r="A207" s="256"/>
      <c r="B207" s="4" t="s">
        <v>195</v>
      </c>
      <c r="C207" s="259"/>
      <c r="D207" s="201">
        <f>G207</f>
        <v>400</v>
      </c>
      <c r="E207" s="122"/>
      <c r="F207" s="144"/>
      <c r="G207" s="200">
        <v>400</v>
      </c>
      <c r="H207" s="120"/>
      <c r="I207" s="256"/>
      <c r="J207" s="42"/>
    </row>
    <row r="208" spans="1:10" ht="47.25" customHeight="1" thickBot="1">
      <c r="A208" s="256"/>
      <c r="B208" s="4" t="s">
        <v>196</v>
      </c>
      <c r="C208" s="259"/>
      <c r="D208" s="201">
        <f>G208</f>
        <v>80</v>
      </c>
      <c r="E208" s="122"/>
      <c r="F208" s="144"/>
      <c r="G208" s="200">
        <v>80</v>
      </c>
      <c r="H208" s="120"/>
      <c r="I208" s="256"/>
      <c r="J208" s="42"/>
    </row>
    <row r="209" spans="1:10" ht="44.25" customHeight="1" thickBot="1">
      <c r="A209" s="257"/>
      <c r="B209" s="4" t="s">
        <v>191</v>
      </c>
      <c r="C209" s="259"/>
      <c r="D209" s="201">
        <f t="shared" si="3"/>
        <v>84.101</v>
      </c>
      <c r="E209" s="122"/>
      <c r="F209" s="144"/>
      <c r="G209" s="200">
        <f>14.101+70</f>
        <v>84.101</v>
      </c>
      <c r="H209" s="120"/>
      <c r="I209" s="257"/>
      <c r="J209" s="42"/>
    </row>
    <row r="210" spans="1:10" ht="36.75" customHeight="1" thickBot="1">
      <c r="A210" s="255" t="s">
        <v>132</v>
      </c>
      <c r="B210" s="149" t="s">
        <v>188</v>
      </c>
      <c r="C210" s="259"/>
      <c r="D210" s="151">
        <f t="shared" si="3"/>
        <v>3175.81076</v>
      </c>
      <c r="E210" s="122"/>
      <c r="F210" s="144"/>
      <c r="G210" s="150">
        <f>2826.6108+G212+G213</f>
        <v>3175.81076</v>
      </c>
      <c r="H210" s="120"/>
      <c r="I210" s="255" t="s">
        <v>41</v>
      </c>
      <c r="J210" s="42"/>
    </row>
    <row r="211" spans="1:10" ht="56.25" customHeight="1" thickBot="1">
      <c r="A211" s="256"/>
      <c r="B211" s="155" t="s">
        <v>124</v>
      </c>
      <c r="C211" s="259"/>
      <c r="D211" s="199">
        <f t="shared" si="3"/>
        <v>380.5008</v>
      </c>
      <c r="E211" s="99"/>
      <c r="F211" s="199"/>
      <c r="G211" s="209">
        <v>380.5008</v>
      </c>
      <c r="H211" s="120"/>
      <c r="I211" s="257"/>
      <c r="J211" s="42"/>
    </row>
    <row r="212" spans="1:10" ht="50.25" customHeight="1" thickBot="1">
      <c r="A212" s="256"/>
      <c r="B212" s="4" t="s">
        <v>192</v>
      </c>
      <c r="C212" s="259"/>
      <c r="D212" s="201">
        <f t="shared" si="3"/>
        <v>10</v>
      </c>
      <c r="E212" s="122"/>
      <c r="F212" s="144"/>
      <c r="G212" s="200">
        <f>10</f>
        <v>10</v>
      </c>
      <c r="H212" s="120"/>
      <c r="I212" s="255" t="s">
        <v>12</v>
      </c>
      <c r="J212" s="42"/>
    </row>
    <row r="213" spans="1:10" ht="49.5" customHeight="1" thickBot="1">
      <c r="A213" s="257"/>
      <c r="B213" s="4" t="s">
        <v>192</v>
      </c>
      <c r="C213" s="260"/>
      <c r="D213" s="201">
        <f t="shared" si="3"/>
        <v>339.19996</v>
      </c>
      <c r="E213" s="122"/>
      <c r="F213" s="144"/>
      <c r="G213" s="200">
        <f>44.99996+294.2</f>
        <v>339.19996</v>
      </c>
      <c r="H213" s="120"/>
      <c r="I213" s="257"/>
      <c r="J213" s="42"/>
    </row>
    <row r="214" spans="1:10" ht="57.75" customHeight="1" thickBot="1">
      <c r="A214" s="131" t="s">
        <v>133</v>
      </c>
      <c r="B214" s="135"/>
      <c r="C214" s="258">
        <v>2016</v>
      </c>
      <c r="D214" s="136">
        <f t="shared" si="3"/>
        <v>4200</v>
      </c>
      <c r="E214" s="122"/>
      <c r="F214" s="19"/>
      <c r="G214" s="134">
        <f>G218+G219</f>
        <v>4200</v>
      </c>
      <c r="H214" s="28"/>
      <c r="I214" s="255" t="s">
        <v>41</v>
      </c>
      <c r="J214" s="42"/>
    </row>
    <row r="215" spans="1:10" ht="57.75" customHeight="1" thickBot="1">
      <c r="A215" s="131" t="s">
        <v>134</v>
      </c>
      <c r="B215" s="135"/>
      <c r="C215" s="259"/>
      <c r="D215" s="119"/>
      <c r="E215" s="122"/>
      <c r="F215" s="24"/>
      <c r="G215" s="134"/>
      <c r="H215" s="28"/>
      <c r="I215" s="256"/>
      <c r="J215" s="12"/>
    </row>
    <row r="216" spans="1:10" ht="57.75" customHeight="1" thickBot="1">
      <c r="A216" s="131" t="s">
        <v>135</v>
      </c>
      <c r="B216" s="135"/>
      <c r="C216" s="260"/>
      <c r="D216" s="119"/>
      <c r="E216" s="122"/>
      <c r="F216" s="24"/>
      <c r="G216" s="134"/>
      <c r="H216" s="28"/>
      <c r="I216" s="257"/>
      <c r="J216" s="12"/>
    </row>
    <row r="217" spans="1:10" ht="57.75" customHeight="1" thickBot="1">
      <c r="A217" s="131" t="s">
        <v>136</v>
      </c>
      <c r="B217" s="135"/>
      <c r="C217" s="130">
        <v>2016</v>
      </c>
      <c r="D217" s="119"/>
      <c r="E217" s="137"/>
      <c r="F217" s="19"/>
      <c r="G217" s="134"/>
      <c r="H217" s="28"/>
      <c r="I217" s="129" t="s">
        <v>129</v>
      </c>
      <c r="J217" s="12"/>
    </row>
    <row r="218" spans="1:10" ht="57.75" customHeight="1" thickBot="1">
      <c r="A218" s="255" t="s">
        <v>137</v>
      </c>
      <c r="B218" s="138" t="s">
        <v>113</v>
      </c>
      <c r="C218" s="132">
        <v>2016</v>
      </c>
      <c r="D218" s="109">
        <f>G218</f>
        <v>1800</v>
      </c>
      <c r="E218" s="133"/>
      <c r="F218" s="24"/>
      <c r="G218" s="134">
        <v>1800</v>
      </c>
      <c r="H218" s="28"/>
      <c r="I218" s="255" t="s">
        <v>41</v>
      </c>
      <c r="J218" s="12"/>
    </row>
    <row r="219" spans="1:10" ht="57.75" customHeight="1" thickBot="1">
      <c r="A219" s="257"/>
      <c r="B219" s="138" t="s">
        <v>114</v>
      </c>
      <c r="C219" s="132" t="s">
        <v>130</v>
      </c>
      <c r="D219" s="128">
        <f>G219</f>
        <v>2400</v>
      </c>
      <c r="E219" s="133"/>
      <c r="F219" s="24"/>
      <c r="G219" s="134">
        <v>2400</v>
      </c>
      <c r="H219" s="28"/>
      <c r="I219" s="257"/>
      <c r="J219" s="12" t="s">
        <v>131</v>
      </c>
    </row>
    <row r="220" spans="1:10" ht="57.75" customHeight="1" thickBot="1">
      <c r="A220" s="131"/>
      <c r="B220" s="28"/>
      <c r="C220" s="132"/>
      <c r="D220" s="128"/>
      <c r="E220" s="133"/>
      <c r="F220" s="24"/>
      <c r="G220" s="134"/>
      <c r="H220" s="28"/>
      <c r="I220" s="129"/>
      <c r="J220" s="12"/>
    </row>
    <row r="221" spans="1:10" ht="27" customHeight="1" thickBot="1">
      <c r="A221" s="273" t="s">
        <v>119</v>
      </c>
      <c r="B221" s="274"/>
      <c r="C221" s="274"/>
      <c r="D221" s="274"/>
      <c r="E221" s="274"/>
      <c r="F221" s="274"/>
      <c r="G221" s="274"/>
      <c r="H221" s="274"/>
      <c r="I221" s="274"/>
      <c r="J221" s="275"/>
    </row>
    <row r="222" spans="1:10" ht="27" customHeight="1" thickBot="1">
      <c r="A222" s="282" t="s">
        <v>120</v>
      </c>
      <c r="B222" s="255"/>
      <c r="C222" s="258">
        <v>2014</v>
      </c>
      <c r="D222" s="276">
        <f>G222+G223+G224+G225+G226+G227+G228+F228+E225+E222</f>
        <v>177810.225</v>
      </c>
      <c r="E222" s="279">
        <v>46522</v>
      </c>
      <c r="F222" s="279"/>
      <c r="G222" s="195">
        <f>6965.679+107.923+91.955+2488.303+178.931-13.04334</f>
        <v>9819.74766</v>
      </c>
      <c r="H222" s="42"/>
      <c r="I222" s="108" t="s">
        <v>111</v>
      </c>
      <c r="J222" s="12"/>
    </row>
    <row r="223" spans="1:10" ht="27" customHeight="1" thickBot="1">
      <c r="A223" s="283"/>
      <c r="B223" s="256"/>
      <c r="C223" s="259"/>
      <c r="D223" s="277"/>
      <c r="E223" s="280"/>
      <c r="F223" s="280"/>
      <c r="G223" s="195">
        <f>13364.127+107.923+203.737+4630.791+318.35-15.56189-106.85575</f>
        <v>18502.51036</v>
      </c>
      <c r="H223" s="42"/>
      <c r="I223" s="108" t="s">
        <v>109</v>
      </c>
      <c r="J223" s="12"/>
    </row>
    <row r="224" spans="1:10" ht="27" customHeight="1" thickBot="1">
      <c r="A224" s="283"/>
      <c r="B224" s="256"/>
      <c r="C224" s="259"/>
      <c r="D224" s="277"/>
      <c r="E224" s="281"/>
      <c r="F224" s="281"/>
      <c r="G224" s="195">
        <f>6518.572+107.923+98.15+5851.161+178.931-43.44557</f>
        <v>12711.291430000001</v>
      </c>
      <c r="H224" s="42"/>
      <c r="I224" s="108" t="s">
        <v>112</v>
      </c>
      <c r="J224" s="12"/>
    </row>
    <row r="225" spans="1:10" ht="25.5" customHeight="1" thickBot="1">
      <c r="A225" s="283"/>
      <c r="B225" s="256"/>
      <c r="C225" s="259"/>
      <c r="D225" s="277"/>
      <c r="E225" s="279">
        <f>59121+1858</f>
        <v>60979</v>
      </c>
      <c r="F225" s="279"/>
      <c r="G225" s="195">
        <v>5039.71599</v>
      </c>
      <c r="H225" s="42"/>
      <c r="I225" s="108" t="s">
        <v>108</v>
      </c>
      <c r="J225" s="12"/>
    </row>
    <row r="226" spans="1:10" ht="27" customHeight="1" thickBot="1">
      <c r="A226" s="283"/>
      <c r="B226" s="256"/>
      <c r="C226" s="259"/>
      <c r="D226" s="277"/>
      <c r="E226" s="280"/>
      <c r="F226" s="280"/>
      <c r="G226" s="195">
        <f>474.9+2420.202+233.68979</f>
        <v>3128.79179</v>
      </c>
      <c r="H226" s="42"/>
      <c r="I226" s="108" t="s">
        <v>113</v>
      </c>
      <c r="J226" s="12"/>
    </row>
    <row r="227" spans="1:10" ht="27" customHeight="1" thickBot="1">
      <c r="A227" s="283"/>
      <c r="B227" s="256"/>
      <c r="C227" s="259"/>
      <c r="D227" s="277"/>
      <c r="E227" s="281"/>
      <c r="F227" s="281"/>
      <c r="G227" s="195">
        <f>745+5145.707-5.06704+266.85575</f>
        <v>6152.49571</v>
      </c>
      <c r="H227" s="42"/>
      <c r="I227" s="108" t="s">
        <v>114</v>
      </c>
      <c r="J227" s="12"/>
    </row>
    <row r="228" spans="1:10" ht="27" customHeight="1" thickBot="1">
      <c r="A228" s="283"/>
      <c r="B228" s="257"/>
      <c r="C228" s="260"/>
      <c r="D228" s="278"/>
      <c r="E228" s="43"/>
      <c r="F228" s="47">
        <v>617.58</v>
      </c>
      <c r="G228" s="195">
        <f>11033.885+587.88-87+2872.06+13.32+89.33685+61.3-233.68979</f>
        <v>14337.092059999997</v>
      </c>
      <c r="H228" s="42"/>
      <c r="I228" s="108" t="s">
        <v>105</v>
      </c>
      <c r="J228" s="12"/>
    </row>
    <row r="229" spans="1:10" ht="27" customHeight="1" thickBot="1">
      <c r="A229" s="283"/>
      <c r="B229" s="255"/>
      <c r="C229" s="258">
        <v>2015</v>
      </c>
      <c r="D229" s="279">
        <f>G229+G230+G231+G232+G233+G234+G235+E229+E232+F235</f>
        <v>181284.56079999998</v>
      </c>
      <c r="E229" s="279">
        <v>46121.2</v>
      </c>
      <c r="F229" s="279"/>
      <c r="G229" s="196">
        <f>10106.755+369.636</f>
        <v>10476.391</v>
      </c>
      <c r="H229" s="42"/>
      <c r="I229" s="108" t="s">
        <v>111</v>
      </c>
      <c r="J229" s="12"/>
    </row>
    <row r="230" spans="1:10" ht="27" customHeight="1" thickBot="1">
      <c r="A230" s="283"/>
      <c r="B230" s="256"/>
      <c r="C230" s="259"/>
      <c r="D230" s="280"/>
      <c r="E230" s="280"/>
      <c r="F230" s="280"/>
      <c r="G230" s="196">
        <f>19595.051+644.72</f>
        <v>20239.771</v>
      </c>
      <c r="H230" s="42"/>
      <c r="I230" s="108" t="s">
        <v>109</v>
      </c>
      <c r="J230" s="12"/>
    </row>
    <row r="231" spans="1:10" ht="27" customHeight="1" thickBot="1">
      <c r="A231" s="283"/>
      <c r="B231" s="256"/>
      <c r="C231" s="259"/>
      <c r="D231" s="280"/>
      <c r="E231" s="281"/>
      <c r="F231" s="281"/>
      <c r="G231" s="196">
        <f>13624.1702-101.7862</f>
        <v>13522.384</v>
      </c>
      <c r="H231" s="42"/>
      <c r="I231" s="108" t="s">
        <v>112</v>
      </c>
      <c r="J231" s="12"/>
    </row>
    <row r="232" spans="1:10" ht="27.75" customHeight="1" thickBot="1">
      <c r="A232" s="283"/>
      <c r="B232" s="256"/>
      <c r="C232" s="259"/>
      <c r="D232" s="280"/>
      <c r="E232" s="279">
        <v>59114</v>
      </c>
      <c r="F232" s="279"/>
      <c r="G232" s="126">
        <f>4889.326-116.496-101.7862+369.636</f>
        <v>5040.679800000001</v>
      </c>
      <c r="H232" s="42"/>
      <c r="I232" s="108" t="s">
        <v>108</v>
      </c>
      <c r="J232" s="12"/>
    </row>
    <row r="233" spans="1:10" ht="27" customHeight="1" thickBot="1">
      <c r="A233" s="283"/>
      <c r="B233" s="256"/>
      <c r="C233" s="259"/>
      <c r="D233" s="280"/>
      <c r="E233" s="280"/>
      <c r="F233" s="280"/>
      <c r="G233" s="8">
        <f>2967+840.44</f>
        <v>3807.44</v>
      </c>
      <c r="H233" s="42"/>
      <c r="I233" s="108" t="s">
        <v>113</v>
      </c>
      <c r="J233" s="12"/>
    </row>
    <row r="234" spans="1:10" ht="27" customHeight="1" thickBot="1">
      <c r="A234" s="283"/>
      <c r="B234" s="256"/>
      <c r="C234" s="259"/>
      <c r="D234" s="280"/>
      <c r="E234" s="281"/>
      <c r="F234" s="281"/>
      <c r="G234" s="8">
        <f>5992.446+676.995</f>
        <v>6669.441</v>
      </c>
      <c r="H234" s="42"/>
      <c r="I234" s="108" t="s">
        <v>114</v>
      </c>
      <c r="J234" s="12"/>
    </row>
    <row r="235" spans="1:10" ht="27" customHeight="1" thickBot="1">
      <c r="A235" s="283"/>
      <c r="B235" s="257"/>
      <c r="C235" s="260"/>
      <c r="D235" s="281"/>
      <c r="E235" s="22"/>
      <c r="F235" s="47">
        <v>495.8</v>
      </c>
      <c r="G235" s="8">
        <f>15116.3+481.154+200</f>
        <v>15797.454</v>
      </c>
      <c r="H235" s="42"/>
      <c r="I235" s="108" t="s">
        <v>105</v>
      </c>
      <c r="J235" s="12"/>
    </row>
    <row r="236" spans="1:10" ht="27" customHeight="1" thickBot="1">
      <c r="A236" s="283"/>
      <c r="B236" s="255"/>
      <c r="C236" s="258">
        <v>2016</v>
      </c>
      <c r="D236" s="279">
        <f>G236+G237+G238+G239+G240+G241+G242+E236+E239+F242</f>
        <v>182592.559</v>
      </c>
      <c r="E236" s="279">
        <v>47940</v>
      </c>
      <c r="F236" s="279"/>
      <c r="G236" s="8">
        <v>9832.791</v>
      </c>
      <c r="H236" s="42"/>
      <c r="I236" s="108" t="s">
        <v>111</v>
      </c>
      <c r="J236" s="12"/>
    </row>
    <row r="237" spans="1:10" ht="27" customHeight="1" thickBot="1">
      <c r="A237" s="283"/>
      <c r="B237" s="256"/>
      <c r="C237" s="259"/>
      <c r="D237" s="280"/>
      <c r="E237" s="280"/>
      <c r="F237" s="280"/>
      <c r="G237" s="8">
        <v>18624.928</v>
      </c>
      <c r="H237" s="42"/>
      <c r="I237" s="108" t="s">
        <v>109</v>
      </c>
      <c r="J237" s="12"/>
    </row>
    <row r="238" spans="1:10" ht="27" customHeight="1" thickBot="1">
      <c r="A238" s="283"/>
      <c r="B238" s="256"/>
      <c r="C238" s="259"/>
      <c r="D238" s="280"/>
      <c r="E238" s="281"/>
      <c r="F238" s="281"/>
      <c r="G238" s="8">
        <v>12754.737</v>
      </c>
      <c r="H238" s="42"/>
      <c r="I238" s="108" t="s">
        <v>112</v>
      </c>
      <c r="J238" s="12"/>
    </row>
    <row r="239" spans="1:10" ht="27" customHeight="1" thickBot="1">
      <c r="A239" s="283"/>
      <c r="B239" s="256"/>
      <c r="C239" s="259"/>
      <c r="D239" s="280"/>
      <c r="E239" s="279">
        <v>64228</v>
      </c>
      <c r="F239" s="279"/>
      <c r="G239" s="8">
        <v>5235.469</v>
      </c>
      <c r="H239" s="42"/>
      <c r="I239" s="108" t="s">
        <v>108</v>
      </c>
      <c r="J239" s="12"/>
    </row>
    <row r="240" spans="1:10" ht="27" customHeight="1" thickBot="1">
      <c r="A240" s="283"/>
      <c r="B240" s="256"/>
      <c r="C240" s="259"/>
      <c r="D240" s="280"/>
      <c r="E240" s="280"/>
      <c r="F240" s="280"/>
      <c r="G240" s="8">
        <v>2895.102</v>
      </c>
      <c r="H240" s="42"/>
      <c r="I240" s="108" t="s">
        <v>113</v>
      </c>
      <c r="J240" s="12"/>
    </row>
    <row r="241" spans="1:10" ht="27" customHeight="1" thickBot="1">
      <c r="A241" s="283"/>
      <c r="B241" s="256"/>
      <c r="C241" s="259"/>
      <c r="D241" s="280"/>
      <c r="E241" s="281"/>
      <c r="F241" s="281"/>
      <c r="G241" s="8">
        <v>5890.707</v>
      </c>
      <c r="H241" s="42"/>
      <c r="I241" s="108" t="s">
        <v>114</v>
      </c>
      <c r="J241" s="12"/>
    </row>
    <row r="242" spans="1:10" ht="27" customHeight="1" thickBot="1">
      <c r="A242" s="284"/>
      <c r="B242" s="257"/>
      <c r="C242" s="260"/>
      <c r="D242" s="281"/>
      <c r="E242" s="22"/>
      <c r="F242" s="47">
        <v>784</v>
      </c>
      <c r="G242" s="8">
        <v>14406.825</v>
      </c>
      <c r="H242" s="42"/>
      <c r="I242" s="108" t="s">
        <v>105</v>
      </c>
      <c r="J242" s="12"/>
    </row>
    <row r="243" spans="1:10" ht="27" customHeight="1" thickBot="1">
      <c r="A243" s="270" t="s">
        <v>121</v>
      </c>
      <c r="B243" s="271"/>
      <c r="C243" s="271"/>
      <c r="D243" s="271"/>
      <c r="E243" s="271"/>
      <c r="F243" s="271"/>
      <c r="G243" s="271"/>
      <c r="H243" s="271"/>
      <c r="I243" s="271"/>
      <c r="J243" s="272"/>
    </row>
    <row r="244" spans="1:10" ht="29.25" customHeight="1" thickBot="1">
      <c r="A244" s="255" t="s">
        <v>122</v>
      </c>
      <c r="B244" s="107"/>
      <c r="C244" s="7">
        <v>2014</v>
      </c>
      <c r="D244" s="47">
        <f aca="true" t="shared" si="4" ref="D244:D250">E244</f>
        <v>223</v>
      </c>
      <c r="E244" s="47">
        <f>202+21</f>
        <v>223</v>
      </c>
      <c r="F244" s="8">
        <v>0</v>
      </c>
      <c r="G244" s="8"/>
      <c r="H244" s="42"/>
      <c r="I244" s="108" t="s">
        <v>12</v>
      </c>
      <c r="J244" s="12"/>
    </row>
    <row r="245" spans="1:10" ht="30" customHeight="1" thickBot="1">
      <c r="A245" s="256"/>
      <c r="B245" s="107"/>
      <c r="C245" s="7">
        <v>2015</v>
      </c>
      <c r="D245" s="47">
        <f t="shared" si="4"/>
        <v>223</v>
      </c>
      <c r="E245" s="8">
        <v>223</v>
      </c>
      <c r="F245" s="8">
        <v>0</v>
      </c>
      <c r="G245" s="8"/>
      <c r="H245" s="42"/>
      <c r="I245" s="108" t="s">
        <v>12</v>
      </c>
      <c r="J245" s="147"/>
    </row>
    <row r="246" spans="1:10" ht="27.75" customHeight="1" thickBot="1">
      <c r="A246" s="257"/>
      <c r="B246" s="107"/>
      <c r="C246" s="7">
        <v>2016</v>
      </c>
      <c r="D246" s="47">
        <f t="shared" si="4"/>
        <v>223</v>
      </c>
      <c r="E246" s="8">
        <v>223</v>
      </c>
      <c r="F246" s="8">
        <v>0</v>
      </c>
      <c r="G246" s="8"/>
      <c r="H246" s="42"/>
      <c r="I246" s="108" t="s">
        <v>12</v>
      </c>
      <c r="J246" s="2"/>
    </row>
    <row r="247" spans="1:10" ht="27.75" customHeight="1" thickBot="1">
      <c r="A247" s="255" t="s">
        <v>180</v>
      </c>
      <c r="B247" s="107"/>
      <c r="C247" s="7">
        <v>2015</v>
      </c>
      <c r="D247" s="47">
        <f t="shared" si="4"/>
        <v>70</v>
      </c>
      <c r="E247" s="8">
        <v>70</v>
      </c>
      <c r="F247" s="8">
        <v>0</v>
      </c>
      <c r="G247" s="8"/>
      <c r="H247" s="42"/>
      <c r="I247" s="108"/>
      <c r="J247" s="12"/>
    </row>
    <row r="248" spans="1:10" ht="44.25" customHeight="1" thickBot="1">
      <c r="A248" s="256"/>
      <c r="B248" s="107"/>
      <c r="C248" s="7">
        <v>2016</v>
      </c>
      <c r="D248" s="47">
        <f t="shared" si="4"/>
        <v>70</v>
      </c>
      <c r="E248" s="8">
        <v>70</v>
      </c>
      <c r="F248" s="8">
        <v>0</v>
      </c>
      <c r="G248" s="8"/>
      <c r="H248" s="42"/>
      <c r="I248" s="108"/>
      <c r="J248" s="12"/>
    </row>
    <row r="249" spans="1:10" ht="33.75" customHeight="1" thickBot="1">
      <c r="A249" s="255" t="s">
        <v>181</v>
      </c>
      <c r="B249" s="107"/>
      <c r="C249" s="7">
        <v>2015</v>
      </c>
      <c r="D249" s="47">
        <f t="shared" si="4"/>
        <v>4449</v>
      </c>
      <c r="E249" s="8">
        <v>4449</v>
      </c>
      <c r="F249" s="8">
        <v>0</v>
      </c>
      <c r="G249" s="8"/>
      <c r="H249" s="42"/>
      <c r="I249" s="108"/>
      <c r="J249" s="12"/>
    </row>
    <row r="250" spans="1:10" ht="54" customHeight="1" thickBot="1">
      <c r="A250" s="257"/>
      <c r="B250" s="107"/>
      <c r="C250" s="7">
        <v>2016</v>
      </c>
      <c r="D250" s="47">
        <f t="shared" si="4"/>
        <v>4449</v>
      </c>
      <c r="E250" s="8">
        <v>4449</v>
      </c>
      <c r="F250" s="8">
        <v>0</v>
      </c>
      <c r="G250" s="8"/>
      <c r="H250" s="42"/>
      <c r="I250" s="108"/>
      <c r="J250" s="12"/>
    </row>
    <row r="251" spans="1:10" ht="38.25" customHeight="1" thickBot="1">
      <c r="A251" s="6" t="s">
        <v>42</v>
      </c>
      <c r="B251" s="20"/>
      <c r="C251" s="7" t="s">
        <v>118</v>
      </c>
      <c r="D251" s="197">
        <f>D252+D253+D254</f>
        <v>578685.3827099999</v>
      </c>
      <c r="E251" s="8">
        <f>E252+E253+E254</f>
        <v>330092.2</v>
      </c>
      <c r="F251" s="126">
        <f>F252+F253+F254</f>
        <v>8178.4863000000005</v>
      </c>
      <c r="G251" s="126">
        <f>G252+G253+G254</f>
        <v>240414.69641</v>
      </c>
      <c r="H251" s="11"/>
      <c r="I251" s="44"/>
      <c r="J251" s="12"/>
    </row>
    <row r="252" spans="1:10" ht="33" customHeight="1" thickBot="1">
      <c r="A252" s="2"/>
      <c r="B252" s="12"/>
      <c r="C252" s="7">
        <v>2014</v>
      </c>
      <c r="D252" s="126">
        <f>E252+F252+G252</f>
        <v>190299.9344</v>
      </c>
      <c r="E252" s="8">
        <f>E222+E225+E244</f>
        <v>107724</v>
      </c>
      <c r="F252" s="152">
        <f>F14+F15+F16+F20+F99+F128+F140+F157+F177+F187+F228+F32+F17+F18+F19</f>
        <v>5600.1863</v>
      </c>
      <c r="G252" s="197">
        <f>G14+G15+G16+G17+G39+G46+G53+G54+G61+G67+G73+G80+G90+G94+G99+G102+G111+G118+G121+G128+G129+G132+G137+G150+G157+G173+G176+G187+G222+G223+G224+G225+G226+G227+G228</f>
        <v>76975.7481</v>
      </c>
      <c r="H252" s="11"/>
      <c r="I252" s="44"/>
      <c r="J252" s="12"/>
    </row>
    <row r="253" spans="1:10" ht="30.75" customHeight="1" thickBot="1">
      <c r="A253" s="2"/>
      <c r="B253" s="12"/>
      <c r="C253" s="7">
        <v>2015</v>
      </c>
      <c r="D253" s="197">
        <f>E253+F253+G253</f>
        <v>197610.13530999998</v>
      </c>
      <c r="E253" s="8">
        <f>E229+E232+E245+E247+E249</f>
        <v>109977.2</v>
      </c>
      <c r="F253" s="8">
        <f>F235+F178+F189</f>
        <v>1794.3</v>
      </c>
      <c r="G253" s="197">
        <f>D40+D47+D55+D62+D68+D74+D82+D91+D95+D100+D103+D112+D119+D130+D133+D138+D151+D165+D174+G179+G189+G229+G230+G231+G232+G233+G234+G235</f>
        <v>85838.63531</v>
      </c>
      <c r="H253" s="11"/>
      <c r="I253" s="45"/>
      <c r="J253" s="12"/>
    </row>
    <row r="254" spans="1:10" ht="27" customHeight="1" thickBot="1">
      <c r="A254" s="2"/>
      <c r="B254" s="12"/>
      <c r="C254" s="7">
        <v>2016</v>
      </c>
      <c r="D254" s="8">
        <f>E254+F254+G254</f>
        <v>190775.313</v>
      </c>
      <c r="E254" s="8">
        <f>E236+E239+E246</f>
        <v>112391</v>
      </c>
      <c r="F254" s="8">
        <f>F242</f>
        <v>784</v>
      </c>
      <c r="G254" s="8">
        <f>G25+G26+G27+G28+G41+G48+G56+G63+G69+G75+G84+G93+G96+G101+G104+G113+G120+G131+G136+G139+G152+G172+G175+D193+G236+G237+G238+G239+G240+G241+G242+G218+G219</f>
        <v>77600.313</v>
      </c>
      <c r="H254" s="11"/>
      <c r="I254" s="46"/>
      <c r="J254" s="28"/>
    </row>
    <row r="256" spans="1:7" ht="23.25">
      <c r="A256" s="110"/>
      <c r="B256" s="111"/>
      <c r="C256" s="110"/>
      <c r="D256" s="194"/>
      <c r="E256" s="193"/>
      <c r="F256" s="9"/>
      <c r="G256" s="139"/>
    </row>
    <row r="257" spans="1:8" ht="25.5" customHeight="1" hidden="1">
      <c r="A257" s="163" t="s">
        <v>152</v>
      </c>
      <c r="B257" s="164"/>
      <c r="C257" s="164"/>
      <c r="D257" s="165"/>
      <c r="E257" s="166"/>
      <c r="F257" s="167"/>
      <c r="G257" s="163"/>
      <c r="H257" s="167"/>
    </row>
    <row r="258" spans="1:8" ht="25.5" customHeight="1" hidden="1">
      <c r="A258" s="163" t="s">
        <v>153</v>
      </c>
      <c r="B258" s="164"/>
      <c r="C258" s="164"/>
      <c r="D258" s="168"/>
      <c r="E258" s="169"/>
      <c r="F258" s="163"/>
      <c r="G258" s="170"/>
      <c r="H258" s="163" t="s">
        <v>154</v>
      </c>
    </row>
    <row r="259" spans="1:8" ht="15.75" customHeight="1" hidden="1">
      <c r="A259" s="163"/>
      <c r="B259" s="164"/>
      <c r="C259" s="164"/>
      <c r="D259" s="168"/>
      <c r="E259" s="169"/>
      <c r="F259" s="163"/>
      <c r="G259" s="163"/>
      <c r="H259" s="163"/>
    </row>
    <row r="260" spans="1:8" ht="24.75" customHeight="1" hidden="1">
      <c r="A260" s="163" t="s">
        <v>155</v>
      </c>
      <c r="B260" s="164"/>
      <c r="C260" s="164"/>
      <c r="D260" s="163"/>
      <c r="E260" s="169"/>
      <c r="F260" s="163"/>
      <c r="G260" s="171"/>
      <c r="H260" s="163" t="s">
        <v>156</v>
      </c>
    </row>
    <row r="261" spans="1:8" ht="13.5" customHeight="1" hidden="1">
      <c r="A261" s="163"/>
      <c r="B261" s="164"/>
      <c r="C261" s="164"/>
      <c r="D261" s="163"/>
      <c r="E261" s="169"/>
      <c r="F261" s="163"/>
      <c r="G261" s="163"/>
      <c r="H261" s="163"/>
    </row>
    <row r="262" spans="1:8" ht="27.75" customHeight="1" hidden="1">
      <c r="A262" s="163" t="s">
        <v>160</v>
      </c>
      <c r="B262" s="164"/>
      <c r="C262" s="164"/>
      <c r="D262" s="163"/>
      <c r="E262" s="169"/>
      <c r="F262" s="163"/>
      <c r="G262" s="163"/>
      <c r="H262" s="163" t="s">
        <v>157</v>
      </c>
    </row>
    <row r="263" spans="1:8" ht="18.75" customHeight="1" hidden="1">
      <c r="A263" s="163" t="s">
        <v>161</v>
      </c>
      <c r="B263" s="164"/>
      <c r="C263" s="164"/>
      <c r="D263" s="163"/>
      <c r="E263" s="169"/>
      <c r="F263" s="163"/>
      <c r="G263" s="163"/>
      <c r="H263" s="163"/>
    </row>
    <row r="264" spans="1:8" ht="18.75" customHeight="1" hidden="1">
      <c r="A264" s="163"/>
      <c r="B264" s="164"/>
      <c r="C264" s="164"/>
      <c r="D264" s="163"/>
      <c r="E264" s="169"/>
      <c r="F264" s="163"/>
      <c r="G264" s="163"/>
      <c r="H264" s="163"/>
    </row>
    <row r="265" spans="1:8" ht="27" customHeight="1" hidden="1">
      <c r="A265" s="163" t="s">
        <v>159</v>
      </c>
      <c r="B265" s="172"/>
      <c r="C265" s="164"/>
      <c r="D265" s="163"/>
      <c r="E265" s="169"/>
      <c r="F265" s="163"/>
      <c r="G265" s="163"/>
      <c r="H265" s="163" t="s">
        <v>158</v>
      </c>
    </row>
    <row r="266" spans="1:6" ht="23.25" hidden="1">
      <c r="A266" s="110"/>
      <c r="B266" s="112"/>
      <c r="C266" s="111"/>
      <c r="D266" s="110"/>
      <c r="E266" s="127"/>
      <c r="F266" s="162"/>
    </row>
    <row r="267" spans="1:4" ht="18" customHeight="1" hidden="1">
      <c r="A267" s="110"/>
      <c r="B267" s="110"/>
      <c r="C267" s="112"/>
      <c r="D267" s="110"/>
    </row>
    <row r="268" ht="12.75" hidden="1"/>
    <row r="269" spans="4:7" ht="21" customHeight="1">
      <c r="D269" t="s">
        <v>172</v>
      </c>
      <c r="G269" s="192"/>
    </row>
    <row r="270" spans="3:7" ht="21" customHeight="1">
      <c r="C270" s="184" t="s">
        <v>170</v>
      </c>
      <c r="D270" s="188">
        <f>G169+G170+G171</f>
        <v>26.201999999999998</v>
      </c>
      <c r="E270" s="188"/>
      <c r="G270" s="204"/>
    </row>
    <row r="271" spans="3:5" ht="21" customHeight="1">
      <c r="C271" s="184" t="s">
        <v>171</v>
      </c>
      <c r="D271" s="189">
        <f>G91+G92+G166+G167+G168-0.6</f>
        <v>82.888</v>
      </c>
      <c r="E271" s="189"/>
    </row>
    <row r="272" spans="3:5" ht="21" customHeight="1">
      <c r="C272" s="184" t="s">
        <v>175</v>
      </c>
      <c r="D272" s="189">
        <f>G40+G47+G55+G62+G68+G74+G82+G95+G100+G103+G112+G119+G130+G133+G138+G151+G165+G174+0.6</f>
        <v>326.964</v>
      </c>
      <c r="E272" s="188"/>
    </row>
    <row r="274" spans="4:6" ht="29.25" customHeight="1">
      <c r="D274" s="205">
        <f>D270+D271+D272</f>
        <v>436.054</v>
      </c>
      <c r="E274" s="204">
        <f>D40+D47+D55+D62+D68+D74+D82+D91+D95+D100+D103+D112+D119+D130+D133+D138+D151+D165+D179</f>
        <v>537.8401999999999</v>
      </c>
      <c r="F274" s="204">
        <f>D274-E274</f>
        <v>-101.7861999999999</v>
      </c>
    </row>
    <row r="275" ht="23.25" customHeight="1"/>
  </sheetData>
  <sheetProtection/>
  <mergeCells count="208">
    <mergeCell ref="E133:E135"/>
    <mergeCell ref="A90:A93"/>
    <mergeCell ref="A89:J89"/>
    <mergeCell ref="A109:G109"/>
    <mergeCell ref="J128:J131"/>
    <mergeCell ref="A106:J106"/>
    <mergeCell ref="J102:J104"/>
    <mergeCell ref="A124:G124"/>
    <mergeCell ref="J111:J113"/>
    <mergeCell ref="A111:A113"/>
    <mergeCell ref="C80:C81"/>
    <mergeCell ref="A196:A197"/>
    <mergeCell ref="A185:H185"/>
    <mergeCell ref="A183:H183"/>
    <mergeCell ref="A155:H155"/>
    <mergeCell ref="C157:C164"/>
    <mergeCell ref="A182:H182"/>
    <mergeCell ref="D157:D164"/>
    <mergeCell ref="A177:A178"/>
    <mergeCell ref="C128:C129"/>
    <mergeCell ref="C82:C83"/>
    <mergeCell ref="D82:D83"/>
    <mergeCell ref="G82:G83"/>
    <mergeCell ref="E82:E83"/>
    <mergeCell ref="A86:J86"/>
    <mergeCell ref="A99:A101"/>
    <mergeCell ref="A94:A96"/>
    <mergeCell ref="J90:J96"/>
    <mergeCell ref="A98:J98"/>
    <mergeCell ref="C91:C92"/>
    <mergeCell ref="D91:D92"/>
    <mergeCell ref="A70:J70"/>
    <mergeCell ref="F80:F81"/>
    <mergeCell ref="A77:J77"/>
    <mergeCell ref="A73:A75"/>
    <mergeCell ref="A71:J71"/>
    <mergeCell ref="D80:D81"/>
    <mergeCell ref="A76:J76"/>
    <mergeCell ref="G80:G81"/>
    <mergeCell ref="E80:E81"/>
    <mergeCell ref="H80:H81"/>
    <mergeCell ref="A36:J36"/>
    <mergeCell ref="H14:H28"/>
    <mergeCell ref="E14:E28"/>
    <mergeCell ref="D21:D24"/>
    <mergeCell ref="A14:A28"/>
    <mergeCell ref="A29:J29"/>
    <mergeCell ref="A35:J35"/>
    <mergeCell ref="A31:J31"/>
    <mergeCell ref="C25:C28"/>
    <mergeCell ref="J14:J28"/>
    <mergeCell ref="A72:J72"/>
    <mergeCell ref="A80:A84"/>
    <mergeCell ref="H82:H83"/>
    <mergeCell ref="F82:F83"/>
    <mergeCell ref="A79:H79"/>
    <mergeCell ref="J73:J75"/>
    <mergeCell ref="A78:J78"/>
    <mergeCell ref="I79:J79"/>
    <mergeCell ref="J80:J84"/>
    <mergeCell ref="I82:I83"/>
    <mergeCell ref="I80:I81"/>
    <mergeCell ref="A108:G108"/>
    <mergeCell ref="A107:G107"/>
    <mergeCell ref="A105:J105"/>
    <mergeCell ref="A87:J87"/>
    <mergeCell ref="A85:J85"/>
    <mergeCell ref="J99:J101"/>
    <mergeCell ref="A97:J97"/>
    <mergeCell ref="A102:A104"/>
    <mergeCell ref="A88:J88"/>
    <mergeCell ref="A116:F116"/>
    <mergeCell ref="A114:J114"/>
    <mergeCell ref="A115:G115"/>
    <mergeCell ref="A57:J57"/>
    <mergeCell ref="A59:J59"/>
    <mergeCell ref="J67:J69"/>
    <mergeCell ref="A58:J58"/>
    <mergeCell ref="A60:J60"/>
    <mergeCell ref="A64:J64"/>
    <mergeCell ref="A61:A63"/>
    <mergeCell ref="J61:J63"/>
    <mergeCell ref="A66:J66"/>
    <mergeCell ref="D128:D129"/>
    <mergeCell ref="J150:J152"/>
    <mergeCell ref="A128:A131"/>
    <mergeCell ref="D133:D135"/>
    <mergeCell ref="A137:A139"/>
    <mergeCell ref="A132:A136"/>
    <mergeCell ref="F133:F135"/>
    <mergeCell ref="A142:J142"/>
    <mergeCell ref="A141:J141"/>
    <mergeCell ref="G133:G135"/>
    <mergeCell ref="H5:H6"/>
    <mergeCell ref="C14:C20"/>
    <mergeCell ref="D14:D20"/>
    <mergeCell ref="A126:F126"/>
    <mergeCell ref="A125:G125"/>
    <mergeCell ref="A123:J123"/>
    <mergeCell ref="J118:J120"/>
    <mergeCell ref="A118:A120"/>
    <mergeCell ref="A67:A69"/>
    <mergeCell ref="A65:J65"/>
    <mergeCell ref="J4:J6"/>
    <mergeCell ref="A8:J9"/>
    <mergeCell ref="D4:D6"/>
    <mergeCell ref="E4:H4"/>
    <mergeCell ref="A4:A6"/>
    <mergeCell ref="C4:C6"/>
    <mergeCell ref="I4:I6"/>
    <mergeCell ref="B4:B6"/>
    <mergeCell ref="E5:E6"/>
    <mergeCell ref="F5:G5"/>
    <mergeCell ref="B14:B28"/>
    <mergeCell ref="D25:D28"/>
    <mergeCell ref="A10:J10"/>
    <mergeCell ref="A13:J13"/>
    <mergeCell ref="A11:J11"/>
    <mergeCell ref="A12:J12"/>
    <mergeCell ref="I25:I28"/>
    <mergeCell ref="I21:I24"/>
    <mergeCell ref="C21:C24"/>
    <mergeCell ref="A38:J38"/>
    <mergeCell ref="A49:J49"/>
    <mergeCell ref="A30:J30"/>
    <mergeCell ref="J32:J34"/>
    <mergeCell ref="A32:A34"/>
    <mergeCell ref="A39:A41"/>
    <mergeCell ref="A37:J37"/>
    <mergeCell ref="J46:J48"/>
    <mergeCell ref="I46:I48"/>
    <mergeCell ref="C53:C54"/>
    <mergeCell ref="D53:D54"/>
    <mergeCell ref="J53:J56"/>
    <mergeCell ref="A53:A56"/>
    <mergeCell ref="A42:J42"/>
    <mergeCell ref="A50:J50"/>
    <mergeCell ref="A43:J43"/>
    <mergeCell ref="A52:J52"/>
    <mergeCell ref="A44:J45"/>
    <mergeCell ref="A46:A48"/>
    <mergeCell ref="A51:J51"/>
    <mergeCell ref="J137:J139"/>
    <mergeCell ref="I133:I135"/>
    <mergeCell ref="J173:J175"/>
    <mergeCell ref="J157:J172"/>
    <mergeCell ref="A146:J146"/>
    <mergeCell ref="A147:F147"/>
    <mergeCell ref="A173:A175"/>
    <mergeCell ref="H133:H135"/>
    <mergeCell ref="C133:C135"/>
    <mergeCell ref="A148:H148"/>
    <mergeCell ref="I218:I219"/>
    <mergeCell ref="A143:J143"/>
    <mergeCell ref="C187:C188"/>
    <mergeCell ref="A153:J153"/>
    <mergeCell ref="A184:H184"/>
    <mergeCell ref="A150:A152"/>
    <mergeCell ref="A218:A219"/>
    <mergeCell ref="A157:A172"/>
    <mergeCell ref="B157:B172"/>
    <mergeCell ref="I194:I197"/>
    <mergeCell ref="F236:F238"/>
    <mergeCell ref="E236:E238"/>
    <mergeCell ref="F232:F234"/>
    <mergeCell ref="E232:E234"/>
    <mergeCell ref="F239:F241"/>
    <mergeCell ref="C236:C242"/>
    <mergeCell ref="D236:D242"/>
    <mergeCell ref="F222:F224"/>
    <mergeCell ref="F229:F231"/>
    <mergeCell ref="E222:E224"/>
    <mergeCell ref="E225:E227"/>
    <mergeCell ref="E229:E231"/>
    <mergeCell ref="F225:F227"/>
    <mergeCell ref="D229:D235"/>
    <mergeCell ref="A187:A193"/>
    <mergeCell ref="A2:I2"/>
    <mergeCell ref="B222:B228"/>
    <mergeCell ref="A243:J243"/>
    <mergeCell ref="I187:I188"/>
    <mergeCell ref="A221:J221"/>
    <mergeCell ref="D222:D228"/>
    <mergeCell ref="E239:E241"/>
    <mergeCell ref="B229:B235"/>
    <mergeCell ref="A222:A242"/>
    <mergeCell ref="A247:A248"/>
    <mergeCell ref="A249:A250"/>
    <mergeCell ref="B236:B242"/>
    <mergeCell ref="C222:C228"/>
    <mergeCell ref="A244:A246"/>
    <mergeCell ref="C229:C235"/>
    <mergeCell ref="I190:I191"/>
    <mergeCell ref="C189:C192"/>
    <mergeCell ref="C194:C202"/>
    <mergeCell ref="C214:C216"/>
    <mergeCell ref="I210:I211"/>
    <mergeCell ref="I206:I209"/>
    <mergeCell ref="I214:I216"/>
    <mergeCell ref="I203:I205"/>
    <mergeCell ref="C165:C171"/>
    <mergeCell ref="D165:D171"/>
    <mergeCell ref="A181:J181"/>
    <mergeCell ref="B177:B178"/>
    <mergeCell ref="A203:A209"/>
    <mergeCell ref="A210:A213"/>
    <mergeCell ref="C203:C213"/>
    <mergeCell ref="I212:I213"/>
  </mergeCells>
  <printOptions/>
  <pageMargins left="0.3937007874015748" right="0.46" top="0.35" bottom="0.16" header="0.16" footer="0.16"/>
  <pageSetup horizontalDpi="600" verticalDpi="600" orientation="landscape" paperSize="9" scale="44" r:id="rId1"/>
  <rowBreaks count="3" manualBreakCount="3">
    <brk id="45" max="9" man="1"/>
    <brk id="206" max="9" man="1"/>
    <brk id="2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2015-06-10T12:50:58Z</cp:lastPrinted>
  <dcterms:created xsi:type="dcterms:W3CDTF">2010-09-22T11:49:59Z</dcterms:created>
  <dcterms:modified xsi:type="dcterms:W3CDTF">2015-06-19T08:06:52Z</dcterms:modified>
  <cp:category/>
  <cp:version/>
  <cp:contentType/>
  <cp:contentStatus/>
</cp:coreProperties>
</file>