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'Лист1'!$A$1:$S$40</definedName>
  </definedNames>
  <calcPr fullCalcOnLoad="1" fullPrecision="0"/>
</workbook>
</file>

<file path=xl/sharedStrings.xml><?xml version="1.0" encoding="utf-8"?>
<sst xmlns="http://schemas.openxmlformats.org/spreadsheetml/2006/main" count="90" uniqueCount="82">
  <si>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</si>
  <si>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</si>
  <si>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</si>
  <si>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</si>
  <si>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</si>
  <si>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</si>
  <si>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</si>
  <si>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</si>
  <si>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</si>
  <si>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</si>
  <si>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</si>
  <si>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Управление образования</t>
  </si>
  <si>
    <t>2.1.</t>
  </si>
  <si>
    <t>2.2.</t>
  </si>
  <si>
    <t>2.3.</t>
  </si>
  <si>
    <t>2.4.</t>
  </si>
  <si>
    <t>2.5.</t>
  </si>
  <si>
    <t>2.6.</t>
  </si>
  <si>
    <t>Управление КиС</t>
  </si>
  <si>
    <t>ИТОГО :</t>
  </si>
  <si>
    <t>МОУ "Начальная школа"</t>
  </si>
  <si>
    <t xml:space="preserve">Электроэнергия        </t>
  </si>
  <si>
    <t xml:space="preserve">Холодная вода и сточные воды   </t>
  </si>
  <si>
    <t xml:space="preserve">    Газ </t>
  </si>
  <si>
    <t>в т.ч.спортплощадка 1 кв. шк.1</t>
  </si>
  <si>
    <t xml:space="preserve">Согласовано: </t>
  </si>
  <si>
    <t>МКУ "УАЗ"</t>
  </si>
  <si>
    <r>
      <t xml:space="preserve">    </t>
    </r>
    <r>
      <rPr>
        <b/>
        <sz val="12"/>
        <rFont val="Times New Roman"/>
        <family val="1"/>
      </rPr>
      <t xml:space="preserve">Теплоэнергия       </t>
    </r>
  </si>
  <si>
    <t xml:space="preserve">    -МБОУ  СОШ  №1</t>
  </si>
  <si>
    <t xml:space="preserve">  -МБОУ  СОШ  №2</t>
  </si>
  <si>
    <t>- МБДОУ   ЦРР детсад №3</t>
  </si>
  <si>
    <t>- МБДОУ ЦРР детсад №5</t>
  </si>
  <si>
    <t>- МБДОУ ЦРР детсад №6</t>
  </si>
  <si>
    <t xml:space="preserve">                МОУДОД   ДШИ</t>
  </si>
  <si>
    <t>МОУДОД  ДЮСШ  ( с бассейном и спортзалом)</t>
  </si>
  <si>
    <t>МБУК  ЦДМ</t>
  </si>
  <si>
    <r>
      <t xml:space="preserve">           </t>
    </r>
    <r>
      <rPr>
        <b/>
        <sz val="11"/>
        <rFont val="Times New Roman"/>
        <family val="1"/>
      </rPr>
      <t>МБУК  КЦ  " Досуг"</t>
    </r>
  </si>
  <si>
    <t>МБУК  ПКиО</t>
  </si>
  <si>
    <t xml:space="preserve">МБУК  МСДЦ </t>
  </si>
  <si>
    <t>Председатель МКУ "ГКМХ"</t>
  </si>
  <si>
    <t>1.1.</t>
  </si>
  <si>
    <t>1.2.</t>
  </si>
  <si>
    <t>1.3.</t>
  </si>
  <si>
    <t>1.4.</t>
  </si>
  <si>
    <t>1.5.</t>
  </si>
  <si>
    <t>1.6.</t>
  </si>
  <si>
    <t>1.7.</t>
  </si>
  <si>
    <t>2.7.</t>
  </si>
  <si>
    <t xml:space="preserve">ВСЕГО  необходимо бюджетных средств  (тыс.руб.)                              </t>
  </si>
  <si>
    <t>МКУ "Дорожник"</t>
  </si>
  <si>
    <t>т.м3</t>
  </si>
  <si>
    <t>Горячее водоснабжение</t>
  </si>
  <si>
    <t>Зам. главы администрации города, начальник финуправления                                     О.М.Горшкова</t>
  </si>
  <si>
    <t>- МБОУ ДОД  ЦВР"ЛАД"</t>
  </si>
  <si>
    <t xml:space="preserve">Стоим.1м3 с НДС:  1.Образование–              5,4306432
</t>
  </si>
  <si>
    <t>Компонент тепловая энергия  на подогрев</t>
  </si>
  <si>
    <t xml:space="preserve">Компонент холодная  вода </t>
  </si>
  <si>
    <t>3.1</t>
  </si>
  <si>
    <t>3.2</t>
  </si>
  <si>
    <t>3.3</t>
  </si>
  <si>
    <t>3.4</t>
  </si>
  <si>
    <t>архив, д.32</t>
  </si>
  <si>
    <t>гаражи</t>
  </si>
  <si>
    <t>помещения,занимаемые учреждениями в здании №55,финансируемые за счет средств городского бюджета, КПП, диспетчерская служба, комната для водителей</t>
  </si>
  <si>
    <t>в том числе:</t>
  </si>
  <si>
    <t xml:space="preserve"> комнаты приезжих</t>
  </si>
  <si>
    <t>Стоимость 1 м3  с НДС по двухкомпонентному тарифу: по стоимости теплоэнергии  и  х/воды</t>
  </si>
  <si>
    <t>Условное         топливо (твердое топливо)</t>
  </si>
  <si>
    <t xml:space="preserve">                 В.А.Попов</t>
  </si>
  <si>
    <t xml:space="preserve">стоим.1Гкал. с НДС 1с 01.01.2015 г.1735,08  руб.(Постановление департамента цен и тарифов от 04.12.11.2013 г. №32/59                            </t>
  </si>
  <si>
    <t xml:space="preserve"> Хол. вода стоим.1м3. хол.вода с НДС   с 01.01.2015 г. -24,37  (Постановление  департамента цен и тарифов от 27.11.2013 г. №30/15, ),       Стоки ( НДС не предусмотр.) с 01.01.2015 - 25,67р./26,8 (Постановление департамента цен и тарифов от 27.11.2013 г.№30/16)</t>
  </si>
  <si>
    <t>Резерв на увеличение тарифов с 01.07.2015г. на 5%</t>
  </si>
  <si>
    <t>Приложение</t>
  </si>
  <si>
    <t xml:space="preserve"> к постановлению  администрации ЗАТО г.Радужный</t>
  </si>
  <si>
    <t xml:space="preserve"> ЗАТО   г. Радужный    на   2015 г.</t>
  </si>
  <si>
    <t>5,2 руб./кВт.час.</t>
  </si>
  <si>
    <t xml:space="preserve">Всего  средств на  оплату  энергоресурсов  в 2015г. </t>
  </si>
  <si>
    <t xml:space="preserve">Итого  на 2015г. </t>
  </si>
  <si>
    <r>
      <t xml:space="preserve">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</si>
  <si>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t>МКУ "Дорожник" (Полигон ТБО)</t>
  </si>
  <si>
    <t>МКУ "УГОЧС"</t>
  </si>
  <si>
    <t>от   06.11.2014 г.  № 1526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</si>
</sst>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"/>
    <numFmt numFmtId="168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Arial Unicode MS"/>
      <family val="2"/>
    </font>
    <font>
      <b/>
      <i/>
      <sz val="10"/>
      <name val="Arial Cyr"/>
      <family val="0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164" fontId="25" fillId="0" borderId="10" xfId="0" applyNumberFormat="1" applyFont="1" applyBorder="1" applyAlignment="1">
      <alignment horizontal="center" vertical="top"/>
    </xf>
    <xf numFmtId="165" fontId="25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164" fontId="25" fillId="0" borderId="11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 vertical="top"/>
    </xf>
    <xf numFmtId="2" fontId="25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/>
    </xf>
    <xf numFmtId="165" fontId="29" fillId="0" borderId="12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/>
    </xf>
    <xf numFmtId="0" fontId="30" fillId="0" borderId="1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65" fontId="25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3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167" fontId="0" fillId="0" borderId="0" xfId="0" applyNumberFormat="1" applyAlignment="1">
      <alignment vertical="top"/>
    </xf>
    <xf numFmtId="165" fontId="31" fillId="0" borderId="13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49" fontId="22" fillId="0" borderId="13" xfId="0" applyNumberFormat="1" applyFont="1" applyBorder="1" applyAlignment="1">
      <alignment horizontal="center" vertical="top" wrapText="1"/>
    </xf>
    <xf numFmtId="165" fontId="25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165" fontId="25" fillId="0" borderId="16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167" fontId="25" fillId="0" borderId="13" xfId="0" applyNumberFormat="1" applyFont="1" applyBorder="1" applyAlignment="1">
      <alignment horizontal="center" vertical="center"/>
    </xf>
    <xf numFmtId="166" fontId="25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right" vertical="top" wrapText="1"/>
    </xf>
    <xf numFmtId="0" fontId="32" fillId="0" borderId="18" xfId="0" applyFont="1" applyBorder="1" applyAlignment="1">
      <alignment horizontal="center" vertical="top" wrapText="1"/>
    </xf>
    <xf numFmtId="165" fontId="34" fillId="0" borderId="0" xfId="0" applyNumberFormat="1" applyFont="1" applyAlignment="1">
      <alignment/>
    </xf>
    <xf numFmtId="165" fontId="2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right" vertical="top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5" fontId="30" fillId="0" borderId="13" xfId="0" applyNumberFormat="1" applyFont="1" applyBorder="1" applyAlignment="1">
      <alignment vertical="top" wrapText="1"/>
    </xf>
    <xf numFmtId="165" fontId="26" fillId="0" borderId="0" xfId="0" applyNumberFormat="1" applyFont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right" vertical="top" wrapText="1"/>
    </xf>
    <xf numFmtId="16" fontId="24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right" vertical="top" wrapText="1"/>
    </xf>
    <xf numFmtId="164" fontId="25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right" vertical="top" wrapText="1"/>
    </xf>
    <xf numFmtId="165" fontId="30" fillId="0" borderId="19" xfId="0" applyNumberFormat="1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165" fontId="30" fillId="0" borderId="19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/>
    </xf>
    <xf numFmtId="164" fontId="30" fillId="0" borderId="2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right" vertical="top" wrapText="1"/>
    </xf>
    <xf numFmtId="164" fontId="25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right" vertical="top" wrapText="1"/>
    </xf>
    <xf numFmtId="2" fontId="19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top" wrapText="1"/>
    </xf>
    <xf numFmtId="165" fontId="25" fillId="0" borderId="19" xfId="0" applyNumberFormat="1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/>
    </xf>
    <xf numFmtId="2" fontId="25" fillId="0" borderId="19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4" fontId="25" fillId="0" borderId="13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" fontId="30" fillId="0" borderId="24" xfId="0" applyNumberFormat="1" applyFont="1" applyBorder="1" applyAlignment="1">
      <alignment horizontal="center" vertical="top" wrapText="1"/>
    </xf>
    <xf numFmtId="4" fontId="30" fillId="0" borderId="14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7" fillId="0" borderId="0" xfId="0" applyFont="1" applyBorder="1" applyAlignment="1">
      <alignment horizontal="center" wrapText="1"/>
    </xf>
    <xf numFmtId="165" fontId="29" fillId="0" borderId="23" xfId="0" applyNumberFormat="1" applyFont="1" applyBorder="1" applyAlignment="1">
      <alignment horizontal="center" vertical="top" wrapText="1"/>
    </xf>
    <xf numFmtId="165" fontId="29" fillId="0" borderId="25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2" fontId="32" fillId="0" borderId="23" xfId="0" applyNumberFormat="1" applyFont="1" applyBorder="1" applyAlignment="1">
      <alignment horizontal="center" vertical="top" wrapText="1"/>
    </xf>
    <xf numFmtId="2" fontId="32" fillId="0" borderId="25" xfId="0" applyNumberFormat="1" applyFont="1" applyBorder="1" applyAlignment="1">
      <alignment horizontal="center" vertical="top" wrapText="1"/>
    </xf>
    <xf numFmtId="2" fontId="32" fillId="0" borderId="26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2" fontId="29" fillId="0" borderId="11" xfId="0" applyNumberFormat="1" applyFont="1" applyBorder="1" applyAlignment="1">
      <alignment horizontal="center" vertical="top" wrapText="1"/>
    </xf>
    <xf numFmtId="2" fontId="29" fillId="0" borderId="26" xfId="0" applyNumberFormat="1" applyFont="1" applyBorder="1" applyAlignment="1">
      <alignment horizontal="center" vertical="top" wrapText="1"/>
    </xf>
    <xf numFmtId="0" fontId="29" fillId="0" borderId="22" xfId="0" applyFont="1" applyBorder="1" applyAlignment="1">
      <alignment vertical="top" wrapText="1"/>
    </xf>
    <xf numFmtId="0" fontId="29" fillId="0" borderId="27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2" fontId="21" fillId="0" borderId="23" xfId="0" applyNumberFormat="1" applyFont="1" applyBorder="1" applyAlignment="1">
      <alignment horizontal="center" vertical="top" wrapText="1"/>
    </xf>
    <xf numFmtId="2" fontId="21" fillId="0" borderId="2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="75" zoomScaleNormal="75" zoomScalePageLayoutView="0" workbookViewId="0" topLeftCell="A1">
      <selection activeCell="X29" sqref="X29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13.625" style="0" customWidth="1"/>
    <col min="4" max="4" width="13.00390625" style="0" customWidth="1"/>
    <col min="5" max="5" width="10.375" style="0" customWidth="1"/>
    <col min="6" max="6" width="11.75390625" style="0" customWidth="1"/>
    <col min="7" max="7" width="10.875" style="0" customWidth="1"/>
    <col min="8" max="8" width="10.625" style="0" customWidth="1"/>
    <col min="9" max="9" width="11.00390625" style="0" customWidth="1"/>
    <col min="11" max="11" width="10.125" style="0" customWidth="1"/>
    <col min="12" max="12" width="10.625" style="0" customWidth="1"/>
    <col min="13" max="13" width="12.00390625" style="0" customWidth="1"/>
    <col min="14" max="14" width="13.25390625" style="0" customWidth="1"/>
    <col min="15" max="15" width="6.875" style="0" customWidth="1"/>
    <col min="16" max="16" width="7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7.625" style="0" customWidth="1"/>
    <col min="21" max="21" width="12.625" style="0" customWidth="1"/>
    <col min="22" max="22" width="14.00390625" style="0" bestFit="1" customWidth="1"/>
  </cols>
  <sheetData>
    <row r="1" spans="14:19" ht="18.75">
      <c r="N1" s="150" t="s">
        <v>72</v>
      </c>
      <c r="O1" s="150"/>
      <c r="P1" s="150"/>
      <c r="Q1" s="150"/>
      <c r="R1" s="150"/>
      <c r="S1" s="150"/>
    </row>
    <row r="2" spans="14:19" ht="18.75">
      <c r="N2" s="150" t="s">
        <v>73</v>
      </c>
      <c r="O2" s="150"/>
      <c r="P2" s="150"/>
      <c r="Q2" s="150"/>
      <c r="R2" s="150"/>
      <c r="S2" s="150"/>
    </row>
    <row r="3" spans="2:19" ht="18.75">
      <c r="B3" s="40"/>
      <c r="C3" s="40"/>
      <c r="D3" s="40"/>
      <c r="E3" s="40"/>
      <c r="F3" s="44"/>
      <c r="G3" s="44"/>
      <c r="H3" s="44"/>
      <c r="I3" s="44"/>
      <c r="J3" s="44"/>
      <c r="K3" s="44"/>
      <c r="L3" s="44"/>
      <c r="M3" s="44"/>
      <c r="N3" s="150" t="s">
        <v>81</v>
      </c>
      <c r="O3" s="150"/>
      <c r="P3" s="150"/>
      <c r="Q3" s="150"/>
      <c r="R3" s="150"/>
      <c r="S3" s="150"/>
    </row>
    <row r="4" spans="1:19" ht="31.5" customHeight="1">
      <c r="A4" s="151" t="s">
        <v>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30.75" customHeight="1">
      <c r="A5" s="151" t="s">
        <v>74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</row>
    <row r="6" spans="1:20" ht="31.5" customHeight="1">
      <c r="A6" s="1" t="s">
        <v>0</v>
      </c>
      <c r="B6" s="149" t="s">
        <v>1</v>
      </c>
      <c r="C6" s="143" t="s">
        <v>27</v>
      </c>
      <c r="D6" s="143"/>
      <c r="E6" s="144" t="s">
        <v>21</v>
      </c>
      <c r="F6" s="144"/>
      <c r="G6" s="145" t="s">
        <v>22</v>
      </c>
      <c r="H6" s="145"/>
      <c r="I6" s="145"/>
      <c r="J6" s="163" t="s">
        <v>23</v>
      </c>
      <c r="K6" s="164"/>
      <c r="L6" s="154" t="s">
        <v>51</v>
      </c>
      <c r="M6" s="154"/>
      <c r="N6" s="154"/>
      <c r="O6" s="154" t="s">
        <v>67</v>
      </c>
      <c r="P6" s="154"/>
      <c r="Q6" s="161" t="s">
        <v>76</v>
      </c>
      <c r="R6" s="158" t="s">
        <v>71</v>
      </c>
      <c r="S6" s="158" t="s">
        <v>77</v>
      </c>
      <c r="T6" s="69"/>
    </row>
    <row r="7" spans="1:19" ht="104.25" customHeight="1">
      <c r="A7" s="1" t="s">
        <v>2</v>
      </c>
      <c r="B7" s="149"/>
      <c r="C7" s="159" t="s">
        <v>69</v>
      </c>
      <c r="D7" s="160"/>
      <c r="E7" s="152" t="s">
        <v>75</v>
      </c>
      <c r="F7" s="153"/>
      <c r="G7" s="155" t="s">
        <v>70</v>
      </c>
      <c r="H7" s="156"/>
      <c r="I7" s="157"/>
      <c r="J7" s="165" t="s">
        <v>54</v>
      </c>
      <c r="K7" s="166"/>
      <c r="L7" s="39" t="s">
        <v>56</v>
      </c>
      <c r="M7" s="39" t="s">
        <v>55</v>
      </c>
      <c r="N7" s="39" t="s">
        <v>66</v>
      </c>
      <c r="O7" s="154"/>
      <c r="P7" s="154"/>
      <c r="Q7" s="162"/>
      <c r="R7" s="158"/>
      <c r="S7" s="158"/>
    </row>
    <row r="8" spans="1:19" ht="18.75" customHeight="1">
      <c r="A8" s="2"/>
      <c r="B8" s="149"/>
      <c r="C8" s="21" t="s">
        <v>3</v>
      </c>
      <c r="D8" s="21" t="s">
        <v>4</v>
      </c>
      <c r="E8" s="21" t="s">
        <v>5</v>
      </c>
      <c r="F8" s="21" t="s">
        <v>4</v>
      </c>
      <c r="G8" s="21" t="s">
        <v>6</v>
      </c>
      <c r="H8" s="21" t="s">
        <v>7</v>
      </c>
      <c r="I8" s="21" t="s">
        <v>8</v>
      </c>
      <c r="J8" s="22" t="s">
        <v>50</v>
      </c>
      <c r="K8" s="21" t="s">
        <v>4</v>
      </c>
      <c r="L8" s="21" t="s">
        <v>6</v>
      </c>
      <c r="M8" s="21" t="s">
        <v>3</v>
      </c>
      <c r="N8" s="21" t="s">
        <v>4</v>
      </c>
      <c r="O8" s="38" t="s">
        <v>9</v>
      </c>
      <c r="P8" s="63" t="s">
        <v>10</v>
      </c>
      <c r="Q8" s="23" t="s">
        <v>10</v>
      </c>
      <c r="R8" s="23" t="s">
        <v>10</v>
      </c>
      <c r="S8" s="23" t="s">
        <v>10</v>
      </c>
    </row>
    <row r="9" spans="1:19" ht="15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6">
        <v>16</v>
      </c>
      <c r="Q9" s="17">
        <v>17</v>
      </c>
      <c r="R9" s="35">
        <v>18</v>
      </c>
      <c r="S9" s="35">
        <v>19</v>
      </c>
    </row>
    <row r="10" spans="1:19" ht="15.75">
      <c r="A10" s="4">
        <v>1</v>
      </c>
      <c r="B10" s="10" t="s">
        <v>11</v>
      </c>
      <c r="C10" s="7"/>
      <c r="D10" s="8"/>
      <c r="E10" s="7"/>
      <c r="F10" s="13"/>
      <c r="G10" s="12"/>
      <c r="H10" s="8"/>
      <c r="I10" s="8"/>
      <c r="J10" s="7"/>
      <c r="K10" s="9"/>
      <c r="L10" s="9"/>
      <c r="M10" s="9"/>
      <c r="N10" s="9"/>
      <c r="O10" s="7"/>
      <c r="P10" s="11"/>
      <c r="Q10" s="18"/>
      <c r="R10" s="35"/>
      <c r="S10" s="18"/>
    </row>
    <row r="11" spans="1:25" ht="15.75" customHeight="1">
      <c r="A11" s="83" t="s">
        <v>40</v>
      </c>
      <c r="B11" s="84" t="s">
        <v>28</v>
      </c>
      <c r="C11" s="74">
        <v>620</v>
      </c>
      <c r="D11" s="75">
        <f>(C11/2*1735.08+C11/2*1735.08)/1000</f>
        <v>1075.75</v>
      </c>
      <c r="E11" s="74">
        <v>84</v>
      </c>
      <c r="F11" s="76">
        <f>E11*5.2</f>
        <v>436.8</v>
      </c>
      <c r="G11" s="76">
        <v>1200</v>
      </c>
      <c r="H11" s="75">
        <f>G11/2*24.37/1000+G11/2*24.37/1000</f>
        <v>29.244</v>
      </c>
      <c r="I11" s="76">
        <f>((G11/2*26.8)+(L11/2*26.8))/1000+((G11/2*26.8)+(L11/2*26.8))/1000</f>
        <v>58.96</v>
      </c>
      <c r="J11" s="78"/>
      <c r="K11" s="79"/>
      <c r="L11" s="61">
        <v>1000</v>
      </c>
      <c r="M11" s="61">
        <f>L11*0.061001</f>
        <v>61</v>
      </c>
      <c r="N11" s="61">
        <f>((L11/2*24.37)+(M11/2*1735.08))/1000+((L11/2*24.37)+(M11/2*1735.08))/1000</f>
        <v>130.21</v>
      </c>
      <c r="O11" s="78"/>
      <c r="P11" s="80"/>
      <c r="Q11" s="118">
        <f aca="true" t="shared" si="0" ref="Q11:Q17">D11+F11+H11+I11+K11+P11+N11</f>
        <v>1730.96</v>
      </c>
      <c r="R11" s="104">
        <f>Q11/2*5/100</f>
        <v>43.27</v>
      </c>
      <c r="S11" s="122">
        <f>Q11+R11</f>
        <v>1774.23</v>
      </c>
      <c r="U11" s="45"/>
      <c r="Y11" s="45"/>
    </row>
    <row r="12" spans="1:21" ht="15.75">
      <c r="A12" s="85" t="s">
        <v>41</v>
      </c>
      <c r="B12" s="84" t="s">
        <v>29</v>
      </c>
      <c r="C12" s="74">
        <v>1450</v>
      </c>
      <c r="D12" s="76">
        <f aca="true" t="shared" si="1" ref="D12:D32">(C12/2*1735.08+C12/2*1735.08)/1000</f>
        <v>2515.87</v>
      </c>
      <c r="E12" s="74">
        <v>157</v>
      </c>
      <c r="F12" s="76">
        <f aca="true" t="shared" si="2" ref="F12:F34">E12*5.2</f>
        <v>816.4</v>
      </c>
      <c r="G12" s="76">
        <v>1996</v>
      </c>
      <c r="H12" s="75">
        <f aca="true" t="shared" si="3" ref="H12:H33">G12/2*24.37/1000+G12/2*24.37/1000</f>
        <v>48.643</v>
      </c>
      <c r="I12" s="76">
        <f aca="true" t="shared" si="4" ref="I12:I29">((G12/2*26.8)+(L12/2*26.8))/1000+((G12/2*26.8)+(L12/2*26.8))/1000</f>
        <v>93.69</v>
      </c>
      <c r="J12" s="78"/>
      <c r="K12" s="79"/>
      <c r="L12" s="61">
        <v>1500</v>
      </c>
      <c r="M12" s="61">
        <f aca="true" t="shared" si="5" ref="M12:M21">L12*0.061001</f>
        <v>91.5</v>
      </c>
      <c r="N12" s="61">
        <f aca="true" t="shared" si="6" ref="N12:N32">((L12/2*24.37)+(M12/2*1735.08))/1000+((L12/2*24.37)+(M12/2*1735.08))/1000</f>
        <v>195.31</v>
      </c>
      <c r="O12" s="78"/>
      <c r="P12" s="80"/>
      <c r="Q12" s="118">
        <f t="shared" si="0"/>
        <v>3669.91</v>
      </c>
      <c r="R12" s="104">
        <f aca="true" t="shared" si="7" ref="R12:R34">Q12/2*5/100</f>
        <v>91.75</v>
      </c>
      <c r="S12" s="122">
        <f>Q12+R12</f>
        <v>3761.66</v>
      </c>
      <c r="U12" s="45"/>
    </row>
    <row r="13" spans="1:22" ht="15.75">
      <c r="A13" s="85" t="s">
        <v>42</v>
      </c>
      <c r="B13" s="84" t="s">
        <v>20</v>
      </c>
      <c r="C13" s="74">
        <v>0</v>
      </c>
      <c r="D13" s="75">
        <f t="shared" si="1"/>
        <v>0</v>
      </c>
      <c r="E13" s="74">
        <v>60</v>
      </c>
      <c r="F13" s="76">
        <f t="shared" si="2"/>
        <v>312</v>
      </c>
      <c r="G13" s="76">
        <v>500</v>
      </c>
      <c r="H13" s="75">
        <f t="shared" si="3"/>
        <v>12.185</v>
      </c>
      <c r="I13" s="76">
        <f t="shared" si="4"/>
        <v>26.8</v>
      </c>
      <c r="J13" s="77">
        <v>107</v>
      </c>
      <c r="K13" s="61">
        <f>J13*5.4306432</f>
        <v>581.08</v>
      </c>
      <c r="L13" s="61">
        <v>500</v>
      </c>
      <c r="M13" s="61">
        <f t="shared" si="5"/>
        <v>30.5</v>
      </c>
      <c r="N13" s="61">
        <f t="shared" si="6"/>
        <v>65.1</v>
      </c>
      <c r="O13" s="78"/>
      <c r="P13" s="80"/>
      <c r="Q13" s="118">
        <f t="shared" si="0"/>
        <v>997.17</v>
      </c>
      <c r="R13" s="104">
        <f t="shared" si="7"/>
        <v>24.93</v>
      </c>
      <c r="S13" s="122">
        <f aca="true" t="shared" si="8" ref="S13:S26">Q13+R13</f>
        <v>1022.1</v>
      </c>
      <c r="U13" s="45"/>
      <c r="V13" s="45"/>
    </row>
    <row r="14" spans="1:21" ht="15.75">
      <c r="A14" s="85" t="s">
        <v>43</v>
      </c>
      <c r="B14" s="73" t="s">
        <v>30</v>
      </c>
      <c r="C14" s="74">
        <v>660</v>
      </c>
      <c r="D14" s="76">
        <f t="shared" si="1"/>
        <v>1145.15</v>
      </c>
      <c r="E14" s="74">
        <v>90</v>
      </c>
      <c r="F14" s="76">
        <f t="shared" si="2"/>
        <v>468</v>
      </c>
      <c r="G14" s="76">
        <v>2000</v>
      </c>
      <c r="H14" s="75">
        <f t="shared" si="3"/>
        <v>48.74</v>
      </c>
      <c r="I14" s="76">
        <f t="shared" si="4"/>
        <v>80.4</v>
      </c>
      <c r="J14" s="78"/>
      <c r="K14" s="61"/>
      <c r="L14" s="61">
        <v>1000</v>
      </c>
      <c r="M14" s="61">
        <f t="shared" si="5"/>
        <v>61</v>
      </c>
      <c r="N14" s="61">
        <f t="shared" si="6"/>
        <v>130.21</v>
      </c>
      <c r="O14" s="78"/>
      <c r="P14" s="80"/>
      <c r="Q14" s="118">
        <f t="shared" si="0"/>
        <v>1872.5</v>
      </c>
      <c r="R14" s="104">
        <f t="shared" si="7"/>
        <v>46.81</v>
      </c>
      <c r="S14" s="122">
        <f>Q14+R14</f>
        <v>1919.31</v>
      </c>
      <c r="U14" s="45"/>
    </row>
    <row r="15" spans="1:25" ht="15.75">
      <c r="A15" s="85" t="s">
        <v>44</v>
      </c>
      <c r="B15" s="73" t="s">
        <v>31</v>
      </c>
      <c r="C15" s="74">
        <v>0</v>
      </c>
      <c r="D15" s="75">
        <f t="shared" si="1"/>
        <v>0</v>
      </c>
      <c r="E15" s="74">
        <v>150</v>
      </c>
      <c r="F15" s="76">
        <f t="shared" si="2"/>
        <v>780</v>
      </c>
      <c r="G15" s="76">
        <v>5054</v>
      </c>
      <c r="H15" s="75">
        <f t="shared" si="3"/>
        <v>123.166</v>
      </c>
      <c r="I15" s="76">
        <f t="shared" si="4"/>
        <v>282.85</v>
      </c>
      <c r="J15" s="78">
        <v>180</v>
      </c>
      <c r="K15" s="61">
        <f>J15*5.4306432</f>
        <v>977.52</v>
      </c>
      <c r="L15" s="61">
        <v>5500</v>
      </c>
      <c r="M15" s="61">
        <f t="shared" si="5"/>
        <v>335.51</v>
      </c>
      <c r="N15" s="61">
        <f t="shared" si="6"/>
        <v>716.17</v>
      </c>
      <c r="O15" s="78"/>
      <c r="P15" s="80"/>
      <c r="Q15" s="118">
        <f t="shared" si="0"/>
        <v>2879.71</v>
      </c>
      <c r="R15" s="104">
        <f t="shared" si="7"/>
        <v>71.99</v>
      </c>
      <c r="S15" s="122">
        <f>Q15+R15</f>
        <v>2951.7</v>
      </c>
      <c r="U15" s="45"/>
      <c r="X15" s="45"/>
      <c r="Y15" s="45"/>
    </row>
    <row r="16" spans="1:21" ht="15.75">
      <c r="A16" s="85" t="s">
        <v>45</v>
      </c>
      <c r="B16" s="73" t="s">
        <v>32</v>
      </c>
      <c r="C16" s="74">
        <v>660</v>
      </c>
      <c r="D16" s="76">
        <f t="shared" si="1"/>
        <v>1145.15</v>
      </c>
      <c r="E16" s="74">
        <v>100</v>
      </c>
      <c r="F16" s="76">
        <f t="shared" si="2"/>
        <v>520</v>
      </c>
      <c r="G16" s="76">
        <v>2800</v>
      </c>
      <c r="H16" s="75">
        <f t="shared" si="3"/>
        <v>68.236</v>
      </c>
      <c r="I16" s="76">
        <f t="shared" si="4"/>
        <v>104.52</v>
      </c>
      <c r="J16" s="78"/>
      <c r="K16" s="61"/>
      <c r="L16" s="61">
        <v>1100</v>
      </c>
      <c r="M16" s="61">
        <f t="shared" si="5"/>
        <v>67.1</v>
      </c>
      <c r="N16" s="61">
        <f t="shared" si="6"/>
        <v>143.23</v>
      </c>
      <c r="O16" s="78"/>
      <c r="P16" s="80"/>
      <c r="Q16" s="118">
        <f t="shared" si="0"/>
        <v>1981.14</v>
      </c>
      <c r="R16" s="104">
        <f t="shared" si="7"/>
        <v>49.53</v>
      </c>
      <c r="S16" s="122">
        <f t="shared" si="8"/>
        <v>2030.67</v>
      </c>
      <c r="U16" s="45"/>
    </row>
    <row r="17" spans="1:22" ht="15.75">
      <c r="A17" s="83" t="s">
        <v>46</v>
      </c>
      <c r="B17" s="86" t="s">
        <v>53</v>
      </c>
      <c r="C17" s="76">
        <v>660</v>
      </c>
      <c r="D17" s="76">
        <f t="shared" si="1"/>
        <v>1145.15</v>
      </c>
      <c r="E17" s="74">
        <v>85</v>
      </c>
      <c r="F17" s="76">
        <f t="shared" si="2"/>
        <v>442</v>
      </c>
      <c r="G17" s="76">
        <v>100</v>
      </c>
      <c r="H17" s="75">
        <f t="shared" si="3"/>
        <v>2.437</v>
      </c>
      <c r="I17" s="76">
        <f t="shared" si="4"/>
        <v>3.64</v>
      </c>
      <c r="J17" s="78"/>
      <c r="K17" s="61"/>
      <c r="L17" s="61">
        <v>36</v>
      </c>
      <c r="M17" s="61">
        <f t="shared" si="5"/>
        <v>2.2</v>
      </c>
      <c r="N17" s="61">
        <f t="shared" si="6"/>
        <v>4.69</v>
      </c>
      <c r="O17" s="87">
        <v>15</v>
      </c>
      <c r="P17" s="80">
        <v>51.5</v>
      </c>
      <c r="Q17" s="118">
        <f t="shared" si="0"/>
        <v>1649.42</v>
      </c>
      <c r="R17" s="104">
        <f t="shared" si="7"/>
        <v>41.24</v>
      </c>
      <c r="S17" s="123">
        <f t="shared" si="8"/>
        <v>1690.66</v>
      </c>
      <c r="U17" s="45"/>
      <c r="V17" s="45"/>
    </row>
    <row r="18" spans="1:21" ht="15.75">
      <c r="A18" s="88">
        <v>2</v>
      </c>
      <c r="B18" s="89" t="s">
        <v>18</v>
      </c>
      <c r="C18" s="87"/>
      <c r="D18" s="75"/>
      <c r="E18" s="87"/>
      <c r="F18" s="76"/>
      <c r="G18" s="61"/>
      <c r="H18" s="75"/>
      <c r="I18" s="76"/>
      <c r="J18" s="87"/>
      <c r="K18" s="79"/>
      <c r="L18" s="61"/>
      <c r="M18" s="79"/>
      <c r="N18" s="61"/>
      <c r="O18" s="87"/>
      <c r="P18" s="80"/>
      <c r="Q18" s="118"/>
      <c r="R18" s="104"/>
      <c r="S18" s="123"/>
      <c r="U18" s="45"/>
    </row>
    <row r="19" spans="1:21" s="5" customFormat="1" ht="31.5">
      <c r="A19" s="83" t="s">
        <v>12</v>
      </c>
      <c r="B19" s="90" t="s">
        <v>34</v>
      </c>
      <c r="C19" s="74">
        <v>1450</v>
      </c>
      <c r="D19" s="76">
        <f t="shared" si="1"/>
        <v>2515.87</v>
      </c>
      <c r="E19" s="74">
        <v>170</v>
      </c>
      <c r="F19" s="76">
        <f t="shared" si="2"/>
        <v>884</v>
      </c>
      <c r="G19" s="76">
        <v>5060</v>
      </c>
      <c r="H19" s="75">
        <f t="shared" si="3"/>
        <v>123.312</v>
      </c>
      <c r="I19" s="76">
        <f t="shared" si="4"/>
        <v>207.97</v>
      </c>
      <c r="J19" s="78"/>
      <c r="K19" s="79"/>
      <c r="L19" s="61">
        <v>2700</v>
      </c>
      <c r="M19" s="61">
        <f>L19*0.061001</f>
        <v>164.7</v>
      </c>
      <c r="N19" s="61">
        <f t="shared" si="6"/>
        <v>351.57</v>
      </c>
      <c r="O19" s="78"/>
      <c r="P19" s="80"/>
      <c r="Q19" s="118">
        <f aca="true" t="shared" si="9" ref="Q19:Q35">D19+F19+H19+I19+K19+P19+N19</f>
        <v>4082.72</v>
      </c>
      <c r="R19" s="104">
        <f t="shared" si="7"/>
        <v>102.07</v>
      </c>
      <c r="S19" s="123">
        <f t="shared" si="8"/>
        <v>4184.79</v>
      </c>
      <c r="U19" s="45"/>
    </row>
    <row r="20" spans="1:22" ht="15.75">
      <c r="A20" s="85" t="s">
        <v>13</v>
      </c>
      <c r="B20" s="91" t="s">
        <v>33</v>
      </c>
      <c r="C20" s="74">
        <v>300</v>
      </c>
      <c r="D20" s="76">
        <f t="shared" si="1"/>
        <v>520.52</v>
      </c>
      <c r="E20" s="74">
        <v>10</v>
      </c>
      <c r="F20" s="76">
        <f t="shared" si="2"/>
        <v>52</v>
      </c>
      <c r="G20" s="76">
        <v>220</v>
      </c>
      <c r="H20" s="75">
        <f t="shared" si="3"/>
        <v>5.361</v>
      </c>
      <c r="I20" s="76">
        <f t="shared" si="4"/>
        <v>6.91</v>
      </c>
      <c r="J20" s="78"/>
      <c r="K20" s="79"/>
      <c r="L20" s="61">
        <v>38</v>
      </c>
      <c r="M20" s="61">
        <f t="shared" si="5"/>
        <v>2.32</v>
      </c>
      <c r="N20" s="61">
        <f t="shared" si="6"/>
        <v>4.95</v>
      </c>
      <c r="O20" s="78"/>
      <c r="P20" s="80"/>
      <c r="Q20" s="118">
        <f t="shared" si="9"/>
        <v>589.74</v>
      </c>
      <c r="R20" s="104">
        <f t="shared" si="7"/>
        <v>14.74</v>
      </c>
      <c r="S20" s="123">
        <f t="shared" si="8"/>
        <v>604.48</v>
      </c>
      <c r="U20" s="45"/>
      <c r="V20" s="45"/>
    </row>
    <row r="21" spans="1:21" ht="20.25" customHeight="1">
      <c r="A21" s="85" t="s">
        <v>14</v>
      </c>
      <c r="B21" s="84" t="s">
        <v>36</v>
      </c>
      <c r="C21" s="74">
        <v>160</v>
      </c>
      <c r="D21" s="76">
        <f t="shared" si="1"/>
        <v>277.61</v>
      </c>
      <c r="E21" s="74">
        <v>15</v>
      </c>
      <c r="F21" s="76">
        <f t="shared" si="2"/>
        <v>78</v>
      </c>
      <c r="G21" s="76">
        <v>120</v>
      </c>
      <c r="H21" s="75">
        <f t="shared" si="3"/>
        <v>2.924</v>
      </c>
      <c r="I21" s="76">
        <f t="shared" si="4"/>
        <v>4.18</v>
      </c>
      <c r="J21" s="78"/>
      <c r="K21" s="79"/>
      <c r="L21" s="61">
        <v>36</v>
      </c>
      <c r="M21" s="61">
        <f t="shared" si="5"/>
        <v>2.2</v>
      </c>
      <c r="N21" s="61">
        <f t="shared" si="6"/>
        <v>4.69</v>
      </c>
      <c r="O21" s="78"/>
      <c r="P21" s="80"/>
      <c r="Q21" s="118">
        <f t="shared" si="9"/>
        <v>367.4</v>
      </c>
      <c r="R21" s="104">
        <f t="shared" si="7"/>
        <v>9.19</v>
      </c>
      <c r="S21" s="123">
        <f t="shared" si="8"/>
        <v>376.59</v>
      </c>
      <c r="U21" s="45"/>
    </row>
    <row r="22" spans="1:21" ht="15.75">
      <c r="A22" s="85" t="s">
        <v>15</v>
      </c>
      <c r="B22" s="84" t="s">
        <v>35</v>
      </c>
      <c r="C22" s="74">
        <v>220</v>
      </c>
      <c r="D22" s="76">
        <f t="shared" si="1"/>
        <v>381.72</v>
      </c>
      <c r="E22" s="74">
        <v>15</v>
      </c>
      <c r="F22" s="76">
        <f t="shared" si="2"/>
        <v>78</v>
      </c>
      <c r="G22" s="76">
        <v>97</v>
      </c>
      <c r="H22" s="75">
        <f t="shared" si="3"/>
        <v>2.364</v>
      </c>
      <c r="I22" s="76">
        <f t="shared" si="4"/>
        <v>2.6</v>
      </c>
      <c r="J22" s="78"/>
      <c r="K22" s="79"/>
      <c r="L22" s="61"/>
      <c r="M22" s="79"/>
      <c r="N22" s="61">
        <f t="shared" si="6"/>
        <v>0</v>
      </c>
      <c r="O22" s="78"/>
      <c r="P22" s="80"/>
      <c r="Q22" s="118">
        <f t="shared" si="9"/>
        <v>464.68</v>
      </c>
      <c r="R22" s="104">
        <f t="shared" si="7"/>
        <v>11.62</v>
      </c>
      <c r="S22" s="123">
        <f t="shared" si="8"/>
        <v>476.3</v>
      </c>
      <c r="U22" s="45"/>
    </row>
    <row r="23" spans="1:21" ht="15.75">
      <c r="A23" s="85" t="s">
        <v>16</v>
      </c>
      <c r="B23" s="84" t="s">
        <v>37</v>
      </c>
      <c r="C23" s="74">
        <v>48</v>
      </c>
      <c r="D23" s="76">
        <f t="shared" si="1"/>
        <v>83.28</v>
      </c>
      <c r="E23" s="76">
        <v>6</v>
      </c>
      <c r="F23" s="76">
        <f t="shared" si="2"/>
        <v>31.2</v>
      </c>
      <c r="G23" s="76">
        <v>150</v>
      </c>
      <c r="H23" s="75">
        <f t="shared" si="3"/>
        <v>3.656</v>
      </c>
      <c r="I23" s="76">
        <f t="shared" si="4"/>
        <v>4.02</v>
      </c>
      <c r="J23" s="78"/>
      <c r="K23" s="79"/>
      <c r="L23" s="61"/>
      <c r="M23" s="79"/>
      <c r="N23" s="61">
        <f t="shared" si="6"/>
        <v>0</v>
      </c>
      <c r="O23" s="78"/>
      <c r="P23" s="80"/>
      <c r="Q23" s="118">
        <f t="shared" si="9"/>
        <v>122.16</v>
      </c>
      <c r="R23" s="104">
        <f t="shared" si="7"/>
        <v>3.05</v>
      </c>
      <c r="S23" s="123">
        <f t="shared" si="8"/>
        <v>125.21</v>
      </c>
      <c r="U23" s="45"/>
    </row>
    <row r="24" spans="1:21" ht="15.75">
      <c r="A24" s="83" t="s">
        <v>17</v>
      </c>
      <c r="B24" s="92" t="s">
        <v>24</v>
      </c>
      <c r="C24" s="74">
        <v>48</v>
      </c>
      <c r="D24" s="76">
        <f t="shared" si="1"/>
        <v>83.28</v>
      </c>
      <c r="E24" s="76">
        <v>2.6</v>
      </c>
      <c r="F24" s="76">
        <f t="shared" si="2"/>
        <v>13.52</v>
      </c>
      <c r="G24" s="76">
        <v>150</v>
      </c>
      <c r="H24" s="75">
        <f t="shared" si="3"/>
        <v>3.656</v>
      </c>
      <c r="I24" s="76">
        <f t="shared" si="4"/>
        <v>4.02</v>
      </c>
      <c r="J24" s="78"/>
      <c r="K24" s="79"/>
      <c r="L24" s="61"/>
      <c r="M24" s="79"/>
      <c r="N24" s="61">
        <f t="shared" si="6"/>
        <v>0</v>
      </c>
      <c r="O24" s="78"/>
      <c r="P24" s="80"/>
      <c r="Q24" s="118">
        <f t="shared" si="9"/>
        <v>104.48</v>
      </c>
      <c r="R24" s="104">
        <f t="shared" si="7"/>
        <v>2.61</v>
      </c>
      <c r="S24" s="123">
        <f>Q24+R24</f>
        <v>107.09</v>
      </c>
      <c r="U24" s="45"/>
    </row>
    <row r="25" spans="1:21" ht="18.75">
      <c r="A25" s="83" t="s">
        <v>47</v>
      </c>
      <c r="B25" s="93" t="s">
        <v>38</v>
      </c>
      <c r="C25" s="94">
        <v>330</v>
      </c>
      <c r="D25" s="76">
        <f t="shared" si="1"/>
        <v>572.58</v>
      </c>
      <c r="E25" s="95">
        <v>85</v>
      </c>
      <c r="F25" s="76">
        <f t="shared" si="2"/>
        <v>442</v>
      </c>
      <c r="G25" s="117">
        <v>1940</v>
      </c>
      <c r="H25" s="75">
        <f t="shared" si="3"/>
        <v>47.278</v>
      </c>
      <c r="I25" s="76">
        <f t="shared" si="4"/>
        <v>51.99</v>
      </c>
      <c r="J25" s="96"/>
      <c r="K25" s="97"/>
      <c r="L25" s="98"/>
      <c r="M25" s="97"/>
      <c r="N25" s="61">
        <f t="shared" si="6"/>
        <v>0</v>
      </c>
      <c r="O25" s="96"/>
      <c r="P25" s="99"/>
      <c r="Q25" s="118">
        <f t="shared" si="9"/>
        <v>1113.85</v>
      </c>
      <c r="R25" s="104">
        <f t="shared" si="7"/>
        <v>27.85</v>
      </c>
      <c r="S25" s="124">
        <f>Q25+R25</f>
        <v>1141.7</v>
      </c>
      <c r="U25" s="45"/>
    </row>
    <row r="26" spans="1:22" ht="19.5" customHeight="1">
      <c r="A26" s="100">
        <v>3</v>
      </c>
      <c r="B26" s="101" t="s">
        <v>26</v>
      </c>
      <c r="C26" s="102">
        <f>C28+C29+C30+C31</f>
        <v>1080</v>
      </c>
      <c r="D26" s="76">
        <f t="shared" si="1"/>
        <v>1873.89</v>
      </c>
      <c r="E26" s="47">
        <f>E28+E29+E30+E31</f>
        <v>330</v>
      </c>
      <c r="F26" s="76">
        <f>E26*5.2</f>
        <v>1716</v>
      </c>
      <c r="G26" s="104">
        <f>G28+G29+G30+G31</f>
        <v>1161</v>
      </c>
      <c r="H26" s="76">
        <f t="shared" si="3"/>
        <v>28.29</v>
      </c>
      <c r="I26" s="76">
        <f t="shared" si="4"/>
        <v>33.66</v>
      </c>
      <c r="J26" s="47"/>
      <c r="K26" s="47"/>
      <c r="L26" s="47">
        <f>L28+L29+L30+L31</f>
        <v>95</v>
      </c>
      <c r="M26" s="61">
        <f>L26*0.061001</f>
        <v>5.8</v>
      </c>
      <c r="N26" s="61">
        <f t="shared" si="6"/>
        <v>12.38</v>
      </c>
      <c r="O26" s="103"/>
      <c r="P26" s="103"/>
      <c r="Q26" s="118">
        <f>D26+F26+H26+I26+K26+P26+N26</f>
        <v>3664.22</v>
      </c>
      <c r="R26" s="104">
        <f t="shared" si="7"/>
        <v>91.61</v>
      </c>
      <c r="S26" s="123">
        <f t="shared" si="8"/>
        <v>3755.83</v>
      </c>
      <c r="T26" s="45"/>
      <c r="U26" s="45"/>
      <c r="V26" s="45"/>
    </row>
    <row r="27" spans="1:21" ht="19.5" customHeight="1">
      <c r="A27" s="100"/>
      <c r="B27" s="101" t="s">
        <v>64</v>
      </c>
      <c r="C27" s="104"/>
      <c r="D27" s="76"/>
      <c r="E27" s="104"/>
      <c r="F27" s="76"/>
      <c r="G27" s="104"/>
      <c r="H27" s="76"/>
      <c r="I27" s="75"/>
      <c r="J27" s="102"/>
      <c r="K27" s="47"/>
      <c r="L27" s="76"/>
      <c r="M27" s="76"/>
      <c r="N27" s="75"/>
      <c r="O27" s="103"/>
      <c r="P27" s="103"/>
      <c r="Q27" s="118"/>
      <c r="R27" s="104"/>
      <c r="S27" s="123"/>
      <c r="U27" s="45"/>
    </row>
    <row r="28" spans="1:21" ht="21.75" customHeight="1">
      <c r="A28" s="105" t="s">
        <v>57</v>
      </c>
      <c r="B28" s="106" t="s">
        <v>65</v>
      </c>
      <c r="C28" s="103">
        <v>153</v>
      </c>
      <c r="D28" s="136">
        <f t="shared" si="1"/>
        <v>265.47</v>
      </c>
      <c r="E28" s="107">
        <v>20.4</v>
      </c>
      <c r="F28" s="136">
        <f t="shared" si="2"/>
        <v>106.08</v>
      </c>
      <c r="G28" s="107">
        <v>163</v>
      </c>
      <c r="H28" s="136">
        <f t="shared" si="3"/>
        <v>3.97</v>
      </c>
      <c r="I28" s="137">
        <f t="shared" si="4"/>
        <v>5.976</v>
      </c>
      <c r="J28" s="103"/>
      <c r="K28" s="48"/>
      <c r="L28" s="48">
        <v>60</v>
      </c>
      <c r="M28" s="132">
        <f>L28*0.061001</f>
        <v>3.66</v>
      </c>
      <c r="N28" s="138">
        <f t="shared" si="6"/>
        <v>7.813</v>
      </c>
      <c r="O28" s="103"/>
      <c r="P28" s="103"/>
      <c r="Q28" s="129">
        <f>D28+F28+H28+I28+K28+P28+N28</f>
        <v>389.31</v>
      </c>
      <c r="R28" s="107">
        <f t="shared" si="7"/>
        <v>9.73</v>
      </c>
      <c r="S28" s="125">
        <f aca="true" t="shared" si="10" ref="S28:S34">Q28+R28</f>
        <v>399.04</v>
      </c>
      <c r="T28" s="135"/>
      <c r="U28" s="64"/>
    </row>
    <row r="29" spans="1:21" ht="55.5" customHeight="1">
      <c r="A29" s="105" t="s">
        <v>58</v>
      </c>
      <c r="B29" s="108" t="s">
        <v>63</v>
      </c>
      <c r="C29" s="103">
        <v>803</v>
      </c>
      <c r="D29" s="136">
        <f t="shared" si="1"/>
        <v>1393.27</v>
      </c>
      <c r="E29" s="107">
        <v>302.05</v>
      </c>
      <c r="F29" s="136">
        <f t="shared" si="2"/>
        <v>1570.66</v>
      </c>
      <c r="G29" s="107">
        <v>952</v>
      </c>
      <c r="H29" s="136">
        <f t="shared" si="3"/>
        <v>23.2</v>
      </c>
      <c r="I29" s="137">
        <f t="shared" si="4"/>
        <v>26.318</v>
      </c>
      <c r="J29" s="103"/>
      <c r="K29" s="48"/>
      <c r="L29" s="52">
        <v>30</v>
      </c>
      <c r="M29" s="132">
        <f>L29*0.061001</f>
        <v>1.83</v>
      </c>
      <c r="N29" s="138">
        <f t="shared" si="6"/>
        <v>3.906</v>
      </c>
      <c r="O29" s="103"/>
      <c r="P29" s="103"/>
      <c r="Q29" s="129">
        <f>D29+F29+H29+I29+K29+P29+N29</f>
        <v>3017.35</v>
      </c>
      <c r="R29" s="107">
        <v>75.44</v>
      </c>
      <c r="S29" s="125">
        <f t="shared" si="10"/>
        <v>3092.79</v>
      </c>
      <c r="T29" s="135"/>
      <c r="U29" s="64"/>
    </row>
    <row r="30" spans="1:21" ht="21.75" customHeight="1">
      <c r="A30" s="46" t="s">
        <v>59</v>
      </c>
      <c r="B30" s="62" t="s">
        <v>61</v>
      </c>
      <c r="C30" s="53">
        <v>22</v>
      </c>
      <c r="D30" s="133">
        <f t="shared" si="1"/>
        <v>38.17</v>
      </c>
      <c r="E30" s="60">
        <v>5.54</v>
      </c>
      <c r="F30" s="133">
        <f t="shared" si="2"/>
        <v>28.81</v>
      </c>
      <c r="G30" s="60">
        <v>27</v>
      </c>
      <c r="H30" s="133">
        <f>G30/2*24.37/1000+G30/2*24.37/1000</f>
        <v>0.66</v>
      </c>
      <c r="I30" s="134">
        <f>((G30/2*26.8)+(L30/2*26.8))/1000+((G30/2*26.8)+(L30/2*26.8))/1000</f>
        <v>0.858</v>
      </c>
      <c r="J30" s="54"/>
      <c r="K30" s="54"/>
      <c r="L30" s="54">
        <v>5</v>
      </c>
      <c r="M30" s="132">
        <f>L30*0.061001</f>
        <v>0.31</v>
      </c>
      <c r="N30" s="139">
        <f t="shared" si="6"/>
        <v>0.66</v>
      </c>
      <c r="O30" s="53"/>
      <c r="P30" s="53"/>
      <c r="Q30" s="130">
        <f t="shared" si="9"/>
        <v>69.16</v>
      </c>
      <c r="R30" s="131">
        <f t="shared" si="7"/>
        <v>1.73</v>
      </c>
      <c r="S30" s="126">
        <f t="shared" si="10"/>
        <v>70.89</v>
      </c>
      <c r="T30" s="135"/>
      <c r="U30" s="64"/>
    </row>
    <row r="31" spans="1:21" ht="21.75" customHeight="1">
      <c r="A31" s="46" t="s">
        <v>60</v>
      </c>
      <c r="B31" s="62" t="s">
        <v>62</v>
      </c>
      <c r="C31" s="53">
        <v>102</v>
      </c>
      <c r="D31" s="133">
        <f t="shared" si="1"/>
        <v>176.98</v>
      </c>
      <c r="E31" s="60">
        <v>2.01</v>
      </c>
      <c r="F31" s="133">
        <f t="shared" si="2"/>
        <v>10.45</v>
      </c>
      <c r="G31" s="60">
        <v>19</v>
      </c>
      <c r="H31" s="133">
        <f t="shared" si="3"/>
        <v>0.46</v>
      </c>
      <c r="I31" s="134">
        <f>((G31/2*26.8)+(L31/2*26.8))/1000+((G31/2*26.8)+(L31/2*26.8))/1000</f>
        <v>0.509</v>
      </c>
      <c r="J31" s="54"/>
      <c r="K31" s="54"/>
      <c r="L31" s="54">
        <v>0</v>
      </c>
      <c r="M31" s="51">
        <v>0</v>
      </c>
      <c r="N31" s="139">
        <f t="shared" si="6"/>
        <v>0</v>
      </c>
      <c r="O31" s="53"/>
      <c r="P31" s="53"/>
      <c r="Q31" s="130">
        <f t="shared" si="9"/>
        <v>188.4</v>
      </c>
      <c r="R31" s="131">
        <f t="shared" si="7"/>
        <v>4.71</v>
      </c>
      <c r="S31" s="126">
        <f t="shared" si="10"/>
        <v>193.11</v>
      </c>
      <c r="T31" s="135"/>
      <c r="U31" s="64"/>
    </row>
    <row r="32" spans="1:21" ht="19.5" customHeight="1">
      <c r="A32" s="36">
        <v>4</v>
      </c>
      <c r="B32" s="37" t="s">
        <v>49</v>
      </c>
      <c r="C32" s="55">
        <v>500</v>
      </c>
      <c r="D32" s="112">
        <f t="shared" si="1"/>
        <v>867.54</v>
      </c>
      <c r="E32" s="56">
        <v>19.5</v>
      </c>
      <c r="F32" s="49">
        <f t="shared" si="2"/>
        <v>101.4</v>
      </c>
      <c r="G32" s="55">
        <v>1000</v>
      </c>
      <c r="H32" s="109">
        <f t="shared" si="3"/>
        <v>24.37</v>
      </c>
      <c r="I32" s="112">
        <f>((G32/2*26.8)+(L32/2*26.8))/1000+((G32/2*26.8)+(L32/2*26.8))/1000</f>
        <v>26.97</v>
      </c>
      <c r="J32" s="57"/>
      <c r="K32" s="56"/>
      <c r="L32" s="55">
        <v>6.23</v>
      </c>
      <c r="M32" s="61">
        <f>L32*0.061001</f>
        <v>0.38</v>
      </c>
      <c r="N32" s="116">
        <f t="shared" si="6"/>
        <v>0.81</v>
      </c>
      <c r="O32" s="53"/>
      <c r="P32" s="53"/>
      <c r="Q32" s="119">
        <f t="shared" si="9"/>
        <v>1021.09</v>
      </c>
      <c r="R32" s="50">
        <f t="shared" si="7"/>
        <v>25.53</v>
      </c>
      <c r="S32" s="127">
        <f t="shared" si="10"/>
        <v>1046.62</v>
      </c>
      <c r="U32" s="45"/>
    </row>
    <row r="33" spans="1:21" ht="19.5" customHeight="1">
      <c r="A33" s="36"/>
      <c r="B33" s="37" t="s">
        <v>79</v>
      </c>
      <c r="C33" s="55"/>
      <c r="D33" s="110"/>
      <c r="E33" s="56">
        <v>60</v>
      </c>
      <c r="F33" s="49">
        <f t="shared" si="2"/>
        <v>312</v>
      </c>
      <c r="G33" s="55">
        <v>20</v>
      </c>
      <c r="H33" s="110">
        <f t="shared" si="3"/>
        <v>0.487</v>
      </c>
      <c r="I33" s="120"/>
      <c r="J33" s="57"/>
      <c r="K33" s="56"/>
      <c r="L33" s="55"/>
      <c r="M33" s="58"/>
      <c r="N33" s="116"/>
      <c r="O33" s="53"/>
      <c r="P33" s="53"/>
      <c r="Q33" s="119">
        <f t="shared" si="9"/>
        <v>312.49</v>
      </c>
      <c r="R33" s="50">
        <f>Q33/2*5/100</f>
        <v>7.81</v>
      </c>
      <c r="S33" s="127">
        <f t="shared" si="10"/>
        <v>320.3</v>
      </c>
      <c r="U33" s="45"/>
    </row>
    <row r="34" spans="1:21" ht="19.5" customHeight="1">
      <c r="A34" s="36">
        <v>5</v>
      </c>
      <c r="B34" s="37" t="s">
        <v>80</v>
      </c>
      <c r="C34" s="55"/>
      <c r="D34" s="110"/>
      <c r="E34" s="59">
        <v>0.02</v>
      </c>
      <c r="F34" s="49">
        <f t="shared" si="2"/>
        <v>0.1</v>
      </c>
      <c r="G34" s="55"/>
      <c r="H34" s="110"/>
      <c r="I34" s="110"/>
      <c r="J34" s="57"/>
      <c r="K34" s="56"/>
      <c r="L34" s="55"/>
      <c r="M34" s="50"/>
      <c r="N34" s="116">
        <f>((L34/2*24.37)+(M34/2*1735.08))/1000+((L34/2*24.37)+(M34/2*1735.08))/1000</f>
        <v>0</v>
      </c>
      <c r="O34" s="53"/>
      <c r="P34" s="53"/>
      <c r="Q34" s="119">
        <f t="shared" si="9"/>
        <v>0.1</v>
      </c>
      <c r="R34" s="50">
        <f t="shared" si="7"/>
        <v>0</v>
      </c>
      <c r="S34" s="128">
        <f t="shared" si="10"/>
        <v>0.1</v>
      </c>
      <c r="U34" s="45"/>
    </row>
    <row r="35" spans="1:21" s="3" customFormat="1" ht="20.25" customHeight="1">
      <c r="A35" s="19"/>
      <c r="B35" s="20" t="s">
        <v>19</v>
      </c>
      <c r="C35" s="113">
        <f aca="true" t="shared" si="11" ref="C35:I35">C11+C12+C13+C14+C15+C16+C17+C19+C20+C21+C22+C23+C25+C26+C32+C34+C33</f>
        <v>8138</v>
      </c>
      <c r="D35" s="113">
        <f t="shared" si="11"/>
        <v>14120.08</v>
      </c>
      <c r="E35" s="113">
        <f t="shared" si="11"/>
        <v>1436.52</v>
      </c>
      <c r="F35" s="113">
        <f t="shared" si="11"/>
        <v>7469.9</v>
      </c>
      <c r="G35" s="113">
        <f t="shared" si="11"/>
        <v>23418</v>
      </c>
      <c r="H35" s="113">
        <f t="shared" si="11"/>
        <v>570.69</v>
      </c>
      <c r="I35" s="113">
        <f t="shared" si="11"/>
        <v>989.16</v>
      </c>
      <c r="J35" s="113">
        <f aca="true" t="shared" si="12" ref="J35:P35">J11+J12+J13+J14+J15+J16+J17+J19+J20+J21+J22+J23+J25+J26+J32+J34+J33</f>
        <v>287</v>
      </c>
      <c r="K35" s="113">
        <f t="shared" si="12"/>
        <v>1558.6</v>
      </c>
      <c r="L35" s="113">
        <f t="shared" si="12"/>
        <v>13511.23</v>
      </c>
      <c r="M35" s="113">
        <f t="shared" si="12"/>
        <v>824.21</v>
      </c>
      <c r="N35" s="113">
        <f t="shared" si="12"/>
        <v>1759.32</v>
      </c>
      <c r="O35" s="113">
        <f t="shared" si="12"/>
        <v>15</v>
      </c>
      <c r="P35" s="113">
        <f t="shared" si="12"/>
        <v>51.5</v>
      </c>
      <c r="Q35" s="114">
        <f t="shared" si="9"/>
        <v>26519.25</v>
      </c>
      <c r="R35" s="113">
        <f>R11+R12+R13+R14+R15+R16+R17+R19+R20+R21+R22+R23+R25+R26+R32+R34+R33</f>
        <v>662.99</v>
      </c>
      <c r="S35" s="115">
        <f>SUM(S10:S34)-S24-S28-S29-S30-S31</f>
        <v>27182.25</v>
      </c>
      <c r="T35" s="41"/>
      <c r="U35" s="65"/>
    </row>
    <row r="36" spans="1:19" s="6" customFormat="1" ht="21.75" customHeight="1">
      <c r="A36" s="146" t="s">
        <v>48</v>
      </c>
      <c r="B36" s="147"/>
      <c r="C36" s="147"/>
      <c r="D36" s="147"/>
      <c r="E36" s="147"/>
      <c r="F36" s="148"/>
      <c r="G36" s="141">
        <f>S35</f>
        <v>27182.25</v>
      </c>
      <c r="H36" s="142"/>
      <c r="I36" s="29"/>
      <c r="J36" s="30"/>
      <c r="K36" s="30"/>
      <c r="L36" s="30"/>
      <c r="M36" s="30"/>
      <c r="N36" s="30"/>
      <c r="O36" s="30"/>
      <c r="P36" s="30"/>
      <c r="Q36" s="81"/>
      <c r="R36" s="42"/>
      <c r="S36" s="43"/>
    </row>
    <row r="37" spans="1:19" s="6" customFormat="1" ht="18" customHeight="1">
      <c r="A37" s="26"/>
      <c r="B37" s="26"/>
      <c r="C37" s="26"/>
      <c r="D37" s="26"/>
      <c r="E37" s="26"/>
      <c r="F37" s="32"/>
      <c r="G37" s="33"/>
      <c r="H37" s="34" t="s">
        <v>25</v>
      </c>
      <c r="I37" s="31"/>
      <c r="J37" s="32"/>
      <c r="K37" s="32"/>
      <c r="L37" s="32"/>
      <c r="M37" s="32"/>
      <c r="N37" s="31"/>
      <c r="O37" s="32"/>
      <c r="P37" s="25"/>
      <c r="Q37" s="82"/>
      <c r="S37" s="121"/>
    </row>
    <row r="38" spans="1:18" s="24" customFormat="1" ht="15.75" customHeight="1">
      <c r="A38" s="140" t="s">
        <v>39</v>
      </c>
      <c r="B38" s="140"/>
      <c r="C38" s="67"/>
      <c r="D38" s="66" t="s">
        <v>68</v>
      </c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8"/>
      <c r="R38" s="68"/>
    </row>
    <row r="39" spans="1:18" ht="20.25">
      <c r="A39" s="69"/>
      <c r="B39" s="69"/>
      <c r="C39" s="69"/>
      <c r="D39" s="69"/>
      <c r="E39" s="69"/>
      <c r="F39" s="69"/>
      <c r="G39" s="70" t="s">
        <v>52</v>
      </c>
      <c r="H39" s="70"/>
      <c r="I39" s="70"/>
      <c r="J39" s="70"/>
      <c r="K39" s="70"/>
      <c r="L39" s="70"/>
      <c r="M39" s="70"/>
      <c r="N39" s="70"/>
      <c r="O39" s="70"/>
      <c r="P39" s="71"/>
      <c r="Q39" s="71"/>
      <c r="R39" s="72"/>
    </row>
    <row r="40" spans="1:18" ht="2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3" spans="2:16" s="24" customFormat="1" ht="12.75">
      <c r="B43" s="27"/>
      <c r="C43" s="28"/>
      <c r="D43" s="28"/>
      <c r="E43" s="111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</sheetData>
  <sheetProtection/>
  <mergeCells count="22">
    <mergeCell ref="R6:R7"/>
    <mergeCell ref="C7:D7"/>
    <mergeCell ref="Q6:Q7"/>
    <mergeCell ref="J6:K6"/>
    <mergeCell ref="J7:K7"/>
    <mergeCell ref="N1:S1"/>
    <mergeCell ref="N2:S2"/>
    <mergeCell ref="N3:S3"/>
    <mergeCell ref="A4:S4"/>
    <mergeCell ref="A5:S5"/>
    <mergeCell ref="E7:F7"/>
    <mergeCell ref="L6:N6"/>
    <mergeCell ref="O6:P7"/>
    <mergeCell ref="G7:I7"/>
    <mergeCell ref="S6:S7"/>
    <mergeCell ref="A38:B38"/>
    <mergeCell ref="G36:H36"/>
    <mergeCell ref="C6:D6"/>
    <mergeCell ref="E6:F6"/>
    <mergeCell ref="G6:I6"/>
    <mergeCell ref="A36:F36"/>
    <mergeCell ref="B6:B8"/>
  </mergeCells>
  <printOptions/>
  <pageMargins left="0.3937007874015748" right="0.2362204724409449" top="0.1968503937007874" bottom="0.1968503937007874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2014-11-05T10:15:06Z</cp:lastPrinted>
  <dcterms:created xsi:type="dcterms:W3CDTF">2013-10-23T13:43:28Z</dcterms:created>
  <dcterms:modified xsi:type="dcterms:W3CDTF">2014-11-07T10:16:04Z</dcterms:modified>
  <cp:category/>
  <cp:version/>
  <cp:contentType/>
  <cp:contentStatus/>
</cp:coreProperties>
</file>