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от 14.12.2020г." sheetId="1" r:id="rId1"/>
  </sheets>
  <definedNames>
    <definedName name="_xlnm.Print_Titles" localSheetId="0">'Прил.от 14.12.2020г.'!$9:$9</definedName>
    <definedName name="_xlnm.Print_Area" localSheetId="0">'Прил.от 14.12.2020г.'!$A$1:$L$177</definedName>
  </definedNames>
  <calcPr fullCalcOnLoad="1"/>
</workbook>
</file>

<file path=xl/sharedStrings.xml><?xml version="1.0" encoding="utf-8"?>
<sst xmlns="http://schemas.openxmlformats.org/spreadsheetml/2006/main" count="187" uniqueCount="72">
  <si>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</si>
  <si>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</si>
  <si>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</si>
  <si>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</si>
  <si>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</si>
  <si>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</si>
  <si>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</si>
  <si>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</si>
  <si>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</si>
  <si>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</si>
  <si>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</si>
  <si>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</si>
  <si>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</si>
  <si>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</si>
  <si>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</si>
  <si>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</si>
  <si>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</si>
  <si>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</si>
  <si>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</si>
  <si>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</si>
  <si>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</si>
  <si>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</si>
  <si>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</si>
  <si>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</si>
  <si>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</si>
  <si>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</si>
  <si>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</si>
  <si>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</si>
  <si>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</si>
  <si>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</si>
  <si>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</si>
  <si>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</si>
  <si>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</si>
  <si>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</si>
  <si>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</si>
  <si>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</si>
  <si>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</si>
  <si>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</si>
  <si>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</si>
  <si>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</si>
  <si>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</si>
  <si>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</si>
  <si>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</si>
  <si>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</si>
  <si>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</si>
  <si>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</si>
  <si>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</si>
  <si>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</si>
  <si>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</si>
  <si>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</si>
  <si>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</si>
  <si>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</si>
  <si>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</si>
  <si>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</si>
  <si>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2</t>
  </si>
  <si>
    <t>СОШ 1</t>
  </si>
  <si>
    <t>Уровень удовлетворенностинаселения города качеством услуг в сфере дошкольного,общего образования составит  не менее 80%</t>
  </si>
  <si>
    <t>2017-2023 г.г.</t>
  </si>
  <si>
    <t>1.2.1.</t>
  </si>
  <si>
    <t>1.2.2.</t>
  </si>
  <si>
    <t>1.2.3.</t>
  </si>
  <si>
    <t>1.4.</t>
  </si>
  <si>
    <t>1.5.</t>
  </si>
  <si>
    <t>Уменьшение высоты потолка в холодильной камере для поддержания необходимого температурного режима - основное здание</t>
  </si>
  <si>
    <t>Установка вытяжной вентиляции в моечном отделении столовой здания начальных классов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</si>
  <si>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- 100%, 2021 год - 100%</t>
  </si>
  <si>
    <t>Оснащение пищеблоков современных технологическим оборудование в соответствии с СанПин в 2017 г.- 95%, 2018 г.- 96%, 2019 г.-97%, 2020 год - 98%, 2021 год - 99%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</si>
  <si>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г.- 100%, 2020 год - 100%, 2021 год - 100%,  2022 год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</si>
  <si>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- 100%, 2021 г. - 100%, 2022г. - 100%</t>
  </si>
  <si>
    <t>Проведение новодних утренников и приобретение новогодних подарков в 2017 г.-100%, 2018-100%, 2019-100%, 2020год - 100%, 2021 год - 100%, 2022 год - 100%, 2023год - 100%.</t>
  </si>
  <si>
    <t>Управление образования сш№1-150,00, сш№2-150,00</t>
  </si>
  <si>
    <t>Управление образования д/сад № 3-77,0, д/сад № 5-137,0, д/сад № 6-85,0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</si>
</sst>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</numFmts>
  <fonts count="5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81" fontId="10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0" fontId="14" fillId="0" borderId="0" xfId="6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76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84" fontId="6" fillId="33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182" fontId="14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182" fontId="10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182" fontId="6" fillId="33" borderId="10" xfId="0" applyNumberFormat="1" applyFont="1" applyFill="1" applyBorder="1" applyAlignment="1">
      <alignment horizontal="center" vertical="top" wrapText="1"/>
    </xf>
    <xf numFmtId="181" fontId="10" fillId="33" borderId="10" xfId="0" applyNumberFormat="1" applyFont="1" applyFill="1" applyBorder="1" applyAlignment="1">
      <alignment horizontal="center" vertical="top" wrapText="1"/>
    </xf>
    <xf numFmtId="182" fontId="7" fillId="33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top" wrapText="1"/>
    </xf>
    <xf numFmtId="178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176" fontId="57" fillId="33" borderId="10" xfId="0" applyNumberFormat="1" applyFont="1" applyFill="1" applyBorder="1" applyAlignment="1">
      <alignment horizontal="center" vertical="top" wrapText="1"/>
    </xf>
    <xf numFmtId="178" fontId="57" fillId="33" borderId="10" xfId="0" applyNumberFormat="1" applyFont="1" applyFill="1" applyBorder="1" applyAlignment="1">
      <alignment horizontal="center" vertical="top" wrapText="1"/>
    </xf>
    <xf numFmtId="184" fontId="10" fillId="33" borderId="10" xfId="0" applyNumberFormat="1" applyFont="1" applyFill="1" applyBorder="1" applyAlignment="1">
      <alignment horizontal="center" vertical="top" wrapText="1"/>
    </xf>
    <xf numFmtId="176" fontId="58" fillId="33" borderId="10" xfId="0" applyNumberFormat="1" applyFont="1" applyFill="1" applyBorder="1" applyAlignment="1">
      <alignment horizontal="center" vertical="top" wrapText="1"/>
    </xf>
    <xf numFmtId="176" fontId="10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79" fontId="7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179" fontId="14" fillId="33" borderId="10" xfId="0" applyNumberFormat="1" applyFont="1" applyFill="1" applyBorder="1" applyAlignment="1">
      <alignment horizontal="center" vertical="top" wrapText="1"/>
    </xf>
    <xf numFmtId="179" fontId="14" fillId="33" borderId="10" xfId="0" applyNumberFormat="1" applyFont="1" applyFill="1" applyBorder="1" applyAlignment="1">
      <alignment vertical="top" wrapText="1"/>
    </xf>
    <xf numFmtId="178" fontId="14" fillId="33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179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178" fontId="10" fillId="33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184" fontId="16" fillId="0" borderId="10" xfId="6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178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8" fontId="6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181" fontId="14" fillId="33" borderId="10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184" fontId="16" fillId="0" borderId="26" xfId="60" applyNumberFormat="1" applyFont="1" applyFill="1" applyBorder="1" applyAlignment="1">
      <alignment horizontal="center" vertical="center" wrapText="1"/>
    </xf>
    <xf numFmtId="184" fontId="16" fillId="0" borderId="2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80" zoomScaleSheetLayoutView="80" zoomScalePageLayoutView="0" workbookViewId="0" topLeftCell="A4">
      <pane xSplit="2" ySplit="5" topLeftCell="C14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94" sqref="G194"/>
    </sheetView>
  </sheetViews>
  <sheetFormatPr defaultColWidth="9.00390625" defaultRowHeight="12.75"/>
  <cols>
    <col min="1" max="1" width="8.25390625" style="6" customWidth="1"/>
    <col min="2" max="2" width="33.75390625" style="7" customWidth="1"/>
    <col min="3" max="3" width="10.25390625" style="7" customWidth="1"/>
    <col min="4" max="4" width="17.75390625" style="7" customWidth="1"/>
    <col min="5" max="5" width="10.875" style="7" customWidth="1"/>
    <col min="6" max="7" width="14.625" style="7" customWidth="1"/>
    <col min="8" max="8" width="15.125" style="7" customWidth="1"/>
    <col min="9" max="9" width="16.25390625" style="7" customWidth="1"/>
    <col min="10" max="10" width="16.625" style="7" customWidth="1"/>
    <col min="11" max="11" width="22.25390625" style="7" customWidth="1"/>
    <col min="12" max="12" width="24.125" style="7" customWidth="1"/>
    <col min="13" max="13" width="8.875" style="7" customWidth="1"/>
  </cols>
  <sheetData>
    <row r="1" spans="4:13" ht="22.5" customHeight="1">
      <c r="D1" s="117" t="s">
        <v>48</v>
      </c>
      <c r="E1" s="117"/>
      <c r="F1" s="117"/>
      <c r="G1" s="117"/>
      <c r="H1" s="117"/>
      <c r="I1" s="117"/>
      <c r="J1" s="117"/>
      <c r="K1" s="117"/>
      <c r="L1" s="117"/>
      <c r="M1" s="9"/>
    </row>
    <row r="2" spans="4:13" ht="22.5" customHeight="1">
      <c r="D2" s="8"/>
      <c r="E2" s="8"/>
      <c r="F2" s="8"/>
      <c r="G2" s="8"/>
      <c r="H2" s="8"/>
      <c r="I2" s="117" t="s">
        <v>49</v>
      </c>
      <c r="J2" s="117"/>
      <c r="K2" s="117"/>
      <c r="L2" s="117"/>
      <c r="M2" s="9"/>
    </row>
    <row r="3" spans="2:12" ht="60.75" customHeight="1" thickBot="1">
      <c r="B3" s="118" t="s">
        <v>47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7.25" customHeight="1">
      <c r="A4" s="146"/>
      <c r="B4" s="119" t="s">
        <v>2</v>
      </c>
      <c r="C4" s="119" t="s">
        <v>3</v>
      </c>
      <c r="D4" s="119" t="s">
        <v>4</v>
      </c>
      <c r="E4" s="119" t="s">
        <v>8</v>
      </c>
      <c r="F4" s="119"/>
      <c r="G4" s="119"/>
      <c r="H4" s="119"/>
      <c r="I4" s="119"/>
      <c r="J4" s="119" t="s">
        <v>10</v>
      </c>
      <c r="K4" s="119" t="s">
        <v>11</v>
      </c>
      <c r="L4" s="121" t="s">
        <v>5</v>
      </c>
    </row>
    <row r="5" spans="1:12" ht="15.75" customHeight="1">
      <c r="A5" s="134"/>
      <c r="B5" s="120"/>
      <c r="C5" s="120"/>
      <c r="D5" s="120"/>
      <c r="E5" s="120" t="s">
        <v>7</v>
      </c>
      <c r="F5" s="120" t="s">
        <v>13</v>
      </c>
      <c r="G5" s="120"/>
      <c r="H5" s="120"/>
      <c r="I5" s="120" t="s">
        <v>9</v>
      </c>
      <c r="J5" s="120"/>
      <c r="K5" s="120"/>
      <c r="L5" s="122"/>
    </row>
    <row r="6" spans="1:12" ht="16.5" customHeight="1">
      <c r="A6" s="134"/>
      <c r="B6" s="120"/>
      <c r="C6" s="120"/>
      <c r="D6" s="120"/>
      <c r="E6" s="120"/>
      <c r="F6" s="120" t="s">
        <v>28</v>
      </c>
      <c r="G6" s="120"/>
      <c r="H6" s="120"/>
      <c r="I6" s="120"/>
      <c r="J6" s="120"/>
      <c r="K6" s="120"/>
      <c r="L6" s="122"/>
    </row>
    <row r="7" spans="1:12" ht="15" customHeight="1">
      <c r="A7" s="134"/>
      <c r="B7" s="120"/>
      <c r="C7" s="120"/>
      <c r="D7" s="120"/>
      <c r="E7" s="120"/>
      <c r="F7" s="120" t="s">
        <v>29</v>
      </c>
      <c r="G7" s="120" t="s">
        <v>30</v>
      </c>
      <c r="H7" s="120"/>
      <c r="I7" s="120"/>
      <c r="J7" s="120"/>
      <c r="K7" s="120"/>
      <c r="L7" s="122"/>
    </row>
    <row r="8" spans="1:12" ht="7.5" customHeight="1">
      <c r="A8" s="134"/>
      <c r="B8" s="120"/>
      <c r="C8" s="120"/>
      <c r="D8" s="120"/>
      <c r="E8" s="120"/>
      <c r="F8" s="120"/>
      <c r="G8" s="39" t="s">
        <v>31</v>
      </c>
      <c r="H8" s="39" t="s">
        <v>32</v>
      </c>
      <c r="I8" s="120"/>
      <c r="J8" s="120"/>
      <c r="K8" s="120"/>
      <c r="L8" s="122"/>
    </row>
    <row r="9" spans="1:12" ht="19.5" customHeight="1">
      <c r="A9" s="97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98">
        <v>12</v>
      </c>
    </row>
    <row r="10" spans="1:12" ht="18" customHeight="1">
      <c r="A10" s="97"/>
      <c r="B10" s="142" t="s">
        <v>51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3"/>
    </row>
    <row r="11" spans="1:12" ht="20.25" customHeight="1">
      <c r="A11" s="134"/>
      <c r="B11" s="127" t="s">
        <v>27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0.75" customHeight="1">
      <c r="A12" s="134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ht="18.75" customHeight="1">
      <c r="A13" s="134"/>
      <c r="B13" s="123" t="s">
        <v>12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20.25" customHeight="1">
      <c r="A14" s="134"/>
      <c r="B14" s="125" t="s">
        <v>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6"/>
    </row>
    <row r="15" spans="1:12" ht="26.25" customHeight="1">
      <c r="A15" s="97"/>
      <c r="B15" s="40" t="s">
        <v>1</v>
      </c>
      <c r="C15" s="3"/>
      <c r="D15" s="3"/>
      <c r="E15" s="3"/>
      <c r="F15" s="39"/>
      <c r="G15" s="39"/>
      <c r="H15" s="39"/>
      <c r="I15" s="39"/>
      <c r="J15" s="39"/>
      <c r="K15" s="39"/>
      <c r="L15" s="99"/>
    </row>
    <row r="16" spans="1:12" ht="26.25" customHeight="1">
      <c r="A16" s="150" t="s">
        <v>33</v>
      </c>
      <c r="B16" s="153" t="s">
        <v>53</v>
      </c>
      <c r="C16" s="42">
        <v>2020</v>
      </c>
      <c r="D16" s="43">
        <f>D17+D18</f>
        <v>3688.6000000000004</v>
      </c>
      <c r="E16" s="43">
        <f aca="true" t="shared" si="0" ref="E16:J16">E17+E18</f>
        <v>0</v>
      </c>
      <c r="F16" s="43">
        <f t="shared" si="0"/>
        <v>3651.7</v>
      </c>
      <c r="G16" s="43">
        <f t="shared" si="0"/>
        <v>3250</v>
      </c>
      <c r="H16" s="43">
        <f t="shared" si="0"/>
        <v>401.7</v>
      </c>
      <c r="I16" s="43">
        <f t="shared" si="0"/>
        <v>36.900000000000006</v>
      </c>
      <c r="J16" s="43">
        <f t="shared" si="0"/>
        <v>0</v>
      </c>
      <c r="K16" s="38"/>
      <c r="L16" s="100"/>
    </row>
    <row r="17" spans="1:12" ht="18" customHeight="1">
      <c r="A17" s="151"/>
      <c r="B17" s="154"/>
      <c r="C17" s="44" t="s">
        <v>55</v>
      </c>
      <c r="D17" s="45">
        <f>E17+F17+I17</f>
        <v>1829.613</v>
      </c>
      <c r="E17" s="45">
        <v>0</v>
      </c>
      <c r="F17" s="45">
        <f>G17+H17</f>
        <v>1811.31</v>
      </c>
      <c r="G17" s="45">
        <v>1612.06</v>
      </c>
      <c r="H17" s="45">
        <v>199.25</v>
      </c>
      <c r="I17" s="45">
        <v>18.303</v>
      </c>
      <c r="J17" s="38"/>
      <c r="K17" s="38" t="s">
        <v>55</v>
      </c>
      <c r="L17" s="129" t="s">
        <v>56</v>
      </c>
    </row>
    <row r="18" spans="1:12" ht="18" customHeight="1">
      <c r="A18" s="151"/>
      <c r="B18" s="154"/>
      <c r="C18" s="44" t="s">
        <v>54</v>
      </c>
      <c r="D18" s="45">
        <f>E18+F18+I18</f>
        <v>1858.987</v>
      </c>
      <c r="E18" s="45">
        <v>0</v>
      </c>
      <c r="F18" s="45">
        <f>G18+H18</f>
        <v>1840.39</v>
      </c>
      <c r="G18" s="45">
        <v>1637.94</v>
      </c>
      <c r="H18" s="45">
        <v>202.45</v>
      </c>
      <c r="I18" s="45">
        <v>18.597</v>
      </c>
      <c r="J18" s="38"/>
      <c r="K18" s="38" t="s">
        <v>54</v>
      </c>
      <c r="L18" s="129"/>
    </row>
    <row r="19" spans="1:12" ht="18" customHeight="1">
      <c r="A19" s="151"/>
      <c r="B19" s="154"/>
      <c r="C19" s="46">
        <v>2021</v>
      </c>
      <c r="D19" s="43">
        <f aca="true" t="shared" si="1" ref="D19:J19">D20+D21</f>
        <v>8509.099999999999</v>
      </c>
      <c r="E19" s="43">
        <f t="shared" si="1"/>
        <v>0</v>
      </c>
      <c r="F19" s="43">
        <f t="shared" si="1"/>
        <v>8041.1</v>
      </c>
      <c r="G19" s="43">
        <f t="shared" si="1"/>
        <v>7573.1</v>
      </c>
      <c r="H19" s="43">
        <f t="shared" si="1"/>
        <v>468</v>
      </c>
      <c r="I19" s="43">
        <f t="shared" si="1"/>
        <v>468</v>
      </c>
      <c r="J19" s="43">
        <f t="shared" si="1"/>
        <v>0</v>
      </c>
      <c r="K19" s="38"/>
      <c r="L19" s="129"/>
    </row>
    <row r="20" spans="1:12" ht="18" customHeight="1">
      <c r="A20" s="151"/>
      <c r="B20" s="154"/>
      <c r="C20" s="44" t="s">
        <v>55</v>
      </c>
      <c r="D20" s="47">
        <f>E20+F20+I20</f>
        <v>4157.2</v>
      </c>
      <c r="E20" s="35"/>
      <c r="F20" s="45">
        <f>G20+H20</f>
        <v>3928.6</v>
      </c>
      <c r="G20" s="45">
        <v>3700</v>
      </c>
      <c r="H20" s="45">
        <v>228.6</v>
      </c>
      <c r="I20" s="45">
        <v>228.6</v>
      </c>
      <c r="J20" s="45"/>
      <c r="K20" s="38" t="s">
        <v>55</v>
      </c>
      <c r="L20" s="129"/>
    </row>
    <row r="21" spans="1:12" ht="18" customHeight="1">
      <c r="A21" s="151"/>
      <c r="B21" s="154"/>
      <c r="C21" s="44" t="s">
        <v>54</v>
      </c>
      <c r="D21" s="47">
        <f>E21+F21+I21</f>
        <v>4351.9</v>
      </c>
      <c r="E21" s="35"/>
      <c r="F21" s="45">
        <f>G21+H21</f>
        <v>4112.5</v>
      </c>
      <c r="G21" s="48">
        <v>3873.1</v>
      </c>
      <c r="H21" s="48">
        <v>239.4</v>
      </c>
      <c r="I21" s="48">
        <v>239.4</v>
      </c>
      <c r="J21" s="48"/>
      <c r="K21" s="38" t="s">
        <v>54</v>
      </c>
      <c r="L21" s="129"/>
    </row>
    <row r="22" spans="1:12" ht="18" customHeight="1">
      <c r="A22" s="151"/>
      <c r="B22" s="154"/>
      <c r="C22" s="42">
        <v>2022</v>
      </c>
      <c r="D22" s="43">
        <f aca="true" t="shared" si="2" ref="D22:J22">D23+D24</f>
        <v>8699.599999999999</v>
      </c>
      <c r="E22" s="43">
        <f t="shared" si="2"/>
        <v>0</v>
      </c>
      <c r="F22" s="43">
        <f t="shared" si="2"/>
        <v>8177.599999999999</v>
      </c>
      <c r="G22" s="43">
        <f t="shared" si="2"/>
        <v>7655.6</v>
      </c>
      <c r="H22" s="43">
        <f t="shared" si="2"/>
        <v>522</v>
      </c>
      <c r="I22" s="43">
        <f t="shared" si="2"/>
        <v>522</v>
      </c>
      <c r="J22" s="43">
        <f t="shared" si="2"/>
        <v>0</v>
      </c>
      <c r="K22" s="38"/>
      <c r="L22" s="129"/>
    </row>
    <row r="23" spans="1:12" ht="18" customHeight="1">
      <c r="A23" s="151"/>
      <c r="B23" s="154"/>
      <c r="C23" s="44" t="s">
        <v>55</v>
      </c>
      <c r="D23" s="47">
        <f>E23+F23+I23</f>
        <v>4250.2</v>
      </c>
      <c r="E23" s="35"/>
      <c r="F23" s="45">
        <f aca="true" t="shared" si="3" ref="F23:F31">G23+H23</f>
        <v>3995.2</v>
      </c>
      <c r="G23" s="45">
        <v>3740.2</v>
      </c>
      <c r="H23" s="45">
        <v>255</v>
      </c>
      <c r="I23" s="45">
        <v>255</v>
      </c>
      <c r="J23" s="45"/>
      <c r="K23" s="38" t="s">
        <v>55</v>
      </c>
      <c r="L23" s="129"/>
    </row>
    <row r="24" spans="1:12" ht="18" customHeight="1">
      <c r="A24" s="151"/>
      <c r="B24" s="154"/>
      <c r="C24" s="44" t="s">
        <v>54</v>
      </c>
      <c r="D24" s="47">
        <f>E24+F24+I24</f>
        <v>4449.4</v>
      </c>
      <c r="E24" s="35"/>
      <c r="F24" s="45">
        <f t="shared" si="3"/>
        <v>4182.4</v>
      </c>
      <c r="G24" s="45">
        <v>3915.4</v>
      </c>
      <c r="H24" s="45">
        <v>267</v>
      </c>
      <c r="I24" s="45">
        <v>267</v>
      </c>
      <c r="J24" s="45"/>
      <c r="K24" s="38" t="s">
        <v>54</v>
      </c>
      <c r="L24" s="129"/>
    </row>
    <row r="25" spans="1:12" ht="18" customHeight="1">
      <c r="A25" s="151"/>
      <c r="B25" s="154"/>
      <c r="C25" s="42">
        <v>2023</v>
      </c>
      <c r="D25" s="49">
        <f>E25+F25+I25</f>
        <v>8867.1</v>
      </c>
      <c r="E25" s="49">
        <f>E26+E27</f>
        <v>0</v>
      </c>
      <c r="F25" s="43">
        <f t="shared" si="3"/>
        <v>8335.1</v>
      </c>
      <c r="G25" s="43">
        <f>G26+G27</f>
        <v>7803.1</v>
      </c>
      <c r="H25" s="43">
        <f>H26+H27</f>
        <v>532</v>
      </c>
      <c r="I25" s="43">
        <f>I26+I27</f>
        <v>532</v>
      </c>
      <c r="J25" s="43">
        <f>J26+J27</f>
        <v>0</v>
      </c>
      <c r="K25" s="42"/>
      <c r="L25" s="101"/>
    </row>
    <row r="26" spans="1:12" ht="18" customHeight="1">
      <c r="A26" s="151"/>
      <c r="B26" s="154"/>
      <c r="C26" s="44" t="s">
        <v>55</v>
      </c>
      <c r="D26" s="47">
        <f>E26+F26+I26</f>
        <v>4332.3</v>
      </c>
      <c r="E26" s="35"/>
      <c r="F26" s="45">
        <f t="shared" si="3"/>
        <v>4072.3</v>
      </c>
      <c r="G26" s="45">
        <v>3812.3</v>
      </c>
      <c r="H26" s="45">
        <v>260</v>
      </c>
      <c r="I26" s="45">
        <v>260</v>
      </c>
      <c r="J26" s="45"/>
      <c r="K26" s="38" t="s">
        <v>55</v>
      </c>
      <c r="L26" s="101"/>
    </row>
    <row r="27" spans="1:12" ht="18" customHeight="1">
      <c r="A27" s="151"/>
      <c r="B27" s="154"/>
      <c r="C27" s="44" t="s">
        <v>54</v>
      </c>
      <c r="D27" s="47">
        <f>E27+F27+I27</f>
        <v>4534.8</v>
      </c>
      <c r="E27" s="35"/>
      <c r="F27" s="45">
        <f t="shared" si="3"/>
        <v>4262.8</v>
      </c>
      <c r="G27" s="45">
        <v>3990.8</v>
      </c>
      <c r="H27" s="45">
        <v>272</v>
      </c>
      <c r="I27" s="45">
        <v>272</v>
      </c>
      <c r="J27" s="45"/>
      <c r="K27" s="38" t="s">
        <v>54</v>
      </c>
      <c r="L27" s="101"/>
    </row>
    <row r="28" spans="1:12" ht="18" customHeight="1">
      <c r="A28" s="151"/>
      <c r="B28" s="154"/>
      <c r="C28" s="42">
        <v>2024</v>
      </c>
      <c r="D28" s="49">
        <f>E28+F28+I28</f>
        <v>8867.1</v>
      </c>
      <c r="E28" s="49">
        <f>E29+E30</f>
        <v>0</v>
      </c>
      <c r="F28" s="43">
        <f>G28+H28</f>
        <v>8335.1</v>
      </c>
      <c r="G28" s="43">
        <f>G29+G30</f>
        <v>7803.1</v>
      </c>
      <c r="H28" s="43">
        <f>H29+H30</f>
        <v>532</v>
      </c>
      <c r="I28" s="43">
        <f>I29+I30</f>
        <v>532</v>
      </c>
      <c r="J28" s="43">
        <f>J29+J30</f>
        <v>0</v>
      </c>
      <c r="K28" s="42"/>
      <c r="L28" s="114"/>
    </row>
    <row r="29" spans="1:12" ht="18" customHeight="1">
      <c r="A29" s="151"/>
      <c r="B29" s="154"/>
      <c r="C29" s="110" t="s">
        <v>55</v>
      </c>
      <c r="D29" s="47">
        <f>E29+F29+I29</f>
        <v>4332.3</v>
      </c>
      <c r="E29" s="111"/>
      <c r="F29" s="45">
        <f>G29+H29</f>
        <v>4072.3</v>
      </c>
      <c r="G29" s="45">
        <v>3812.3</v>
      </c>
      <c r="H29" s="45">
        <v>260</v>
      </c>
      <c r="I29" s="45">
        <v>260</v>
      </c>
      <c r="J29" s="45"/>
      <c r="K29" s="112" t="s">
        <v>55</v>
      </c>
      <c r="L29" s="114"/>
    </row>
    <row r="30" spans="1:12" ht="18" customHeight="1">
      <c r="A30" s="152"/>
      <c r="B30" s="155"/>
      <c r="C30" s="110" t="s">
        <v>54</v>
      </c>
      <c r="D30" s="47">
        <f>E30+F30+I30</f>
        <v>4534.8</v>
      </c>
      <c r="E30" s="111"/>
      <c r="F30" s="45">
        <f>G30+H30</f>
        <v>4262.8</v>
      </c>
      <c r="G30" s="45">
        <v>3990.8</v>
      </c>
      <c r="H30" s="45">
        <v>272</v>
      </c>
      <c r="I30" s="45">
        <v>272</v>
      </c>
      <c r="J30" s="45"/>
      <c r="K30" s="112" t="s">
        <v>54</v>
      </c>
      <c r="L30" s="114"/>
    </row>
    <row r="31" spans="1:12" ht="30.75" customHeight="1">
      <c r="A31" s="134" t="s">
        <v>35</v>
      </c>
      <c r="B31" s="149" t="s">
        <v>34</v>
      </c>
      <c r="C31" s="42">
        <v>2017</v>
      </c>
      <c r="D31" s="50">
        <f>E31+F31+I31+J31</f>
        <v>4116.005999999999</v>
      </c>
      <c r="E31" s="50"/>
      <c r="F31" s="51">
        <f t="shared" si="3"/>
        <v>2078</v>
      </c>
      <c r="G31" s="52">
        <f>G38+G51+G63</f>
        <v>0</v>
      </c>
      <c r="H31" s="52">
        <f>H38+H51+H63</f>
        <v>2078</v>
      </c>
      <c r="I31" s="53">
        <f>I38+I51+I63</f>
        <v>2038.0059999999999</v>
      </c>
      <c r="J31" s="53">
        <f>J38+J51+J63</f>
        <v>0</v>
      </c>
      <c r="K31" s="54" t="s">
        <v>6</v>
      </c>
      <c r="L31" s="129" t="s">
        <v>65</v>
      </c>
    </row>
    <row r="32" spans="1:12" ht="20.25" customHeight="1">
      <c r="A32" s="134"/>
      <c r="B32" s="149"/>
      <c r="C32" s="42">
        <v>2018</v>
      </c>
      <c r="D32" s="50">
        <f>E32+F32+I32+J32</f>
        <v>4470.592000000001</v>
      </c>
      <c r="E32" s="50"/>
      <c r="F32" s="51">
        <f aca="true" t="shared" si="4" ref="F32:F95">G32+H32</f>
        <v>2215</v>
      </c>
      <c r="G32" s="52">
        <f>G39+G40</f>
        <v>0</v>
      </c>
      <c r="H32" s="52">
        <f>H39+H40+H52+H64</f>
        <v>2215</v>
      </c>
      <c r="I32" s="53">
        <f>I39+I40+I52+I64</f>
        <v>2255.592</v>
      </c>
      <c r="J32" s="53">
        <f>J39+J40+J52+J64</f>
        <v>0</v>
      </c>
      <c r="K32" s="55" t="s">
        <v>6</v>
      </c>
      <c r="L32" s="129"/>
    </row>
    <row r="33" spans="1:12" ht="18.75" customHeight="1">
      <c r="A33" s="134"/>
      <c r="B33" s="149"/>
      <c r="C33" s="42">
        <v>2019</v>
      </c>
      <c r="D33" s="53">
        <f aca="true" t="shared" si="5" ref="D33:J33">D41+D42+D53+D54+D65+D66</f>
        <v>8785.133109999999</v>
      </c>
      <c r="E33" s="53">
        <f t="shared" si="5"/>
        <v>0</v>
      </c>
      <c r="F33" s="53">
        <f t="shared" si="5"/>
        <v>2292</v>
      </c>
      <c r="G33" s="53">
        <f t="shared" si="5"/>
        <v>0</v>
      </c>
      <c r="H33" s="53">
        <f t="shared" si="5"/>
        <v>2292</v>
      </c>
      <c r="I33" s="53">
        <f t="shared" si="5"/>
        <v>3885.83611</v>
      </c>
      <c r="J33" s="53">
        <f t="shared" si="5"/>
        <v>2607.297</v>
      </c>
      <c r="K33" s="55" t="s">
        <v>6</v>
      </c>
      <c r="L33" s="129"/>
    </row>
    <row r="34" spans="1:12" ht="19.5" customHeight="1">
      <c r="A34" s="134"/>
      <c r="B34" s="149"/>
      <c r="C34" s="42">
        <v>2020</v>
      </c>
      <c r="D34" s="53">
        <f aca="true" t="shared" si="6" ref="D34:I34">D43+D44+D55+D56+D67+D68</f>
        <v>5956.800000000001</v>
      </c>
      <c r="E34" s="53">
        <f t="shared" si="6"/>
        <v>0</v>
      </c>
      <c r="F34" s="53">
        <f t="shared" si="6"/>
        <v>2272.5</v>
      </c>
      <c r="G34" s="53">
        <f t="shared" si="6"/>
        <v>0</v>
      </c>
      <c r="H34" s="53">
        <f t="shared" si="6"/>
        <v>2272.5</v>
      </c>
      <c r="I34" s="53">
        <f t="shared" si="6"/>
        <v>3684.3</v>
      </c>
      <c r="J34" s="53">
        <f>J43+J44+J55+J56+J67+J68+J87+J80</f>
        <v>0</v>
      </c>
      <c r="K34" s="55" t="s">
        <v>6</v>
      </c>
      <c r="L34" s="129"/>
    </row>
    <row r="35" spans="1:12" ht="21" customHeight="1">
      <c r="A35" s="134"/>
      <c r="B35" s="149"/>
      <c r="C35" s="42">
        <v>2021</v>
      </c>
      <c r="D35" s="53">
        <f aca="true" t="shared" si="7" ref="D35:J35">D45+D46+D57+D58+D69+D70+D88</f>
        <v>2694.609</v>
      </c>
      <c r="E35" s="53">
        <f t="shared" si="7"/>
        <v>0</v>
      </c>
      <c r="F35" s="53">
        <f t="shared" si="7"/>
        <v>0</v>
      </c>
      <c r="G35" s="53">
        <f t="shared" si="7"/>
        <v>0</v>
      </c>
      <c r="H35" s="53">
        <f t="shared" si="7"/>
        <v>0</v>
      </c>
      <c r="I35" s="53">
        <f>I45+I46+I57+I58+I69+I70+I88</f>
        <v>2694.609</v>
      </c>
      <c r="J35" s="53">
        <f t="shared" si="7"/>
        <v>0</v>
      </c>
      <c r="K35" s="55" t="s">
        <v>6</v>
      </c>
      <c r="L35" s="129"/>
    </row>
    <row r="36" spans="1:12" ht="18" customHeight="1">
      <c r="A36" s="134"/>
      <c r="B36" s="149"/>
      <c r="C36" s="42">
        <v>2022</v>
      </c>
      <c r="D36" s="53">
        <f aca="true" t="shared" si="8" ref="D36:J36">D47+D48+D59+D60+D71+D72+D89</f>
        <v>3194.2889999999998</v>
      </c>
      <c r="E36" s="53">
        <f t="shared" si="8"/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3194.2889999999998</v>
      </c>
      <c r="J36" s="53">
        <f t="shared" si="8"/>
        <v>0</v>
      </c>
      <c r="K36" s="55" t="s">
        <v>6</v>
      </c>
      <c r="L36" s="129"/>
    </row>
    <row r="37" spans="1:12" ht="26.25" customHeight="1">
      <c r="A37" s="134"/>
      <c r="B37" s="149"/>
      <c r="C37" s="42">
        <v>2023</v>
      </c>
      <c r="D37" s="53">
        <f aca="true" t="shared" si="9" ref="D37:J37">D49+D50+D61+D62+D73+D74</f>
        <v>3000</v>
      </c>
      <c r="E37" s="53">
        <f t="shared" si="9"/>
        <v>0</v>
      </c>
      <c r="F37" s="53">
        <f t="shared" si="9"/>
        <v>0</v>
      </c>
      <c r="G37" s="53">
        <f t="shared" si="9"/>
        <v>0</v>
      </c>
      <c r="H37" s="53">
        <f t="shared" si="9"/>
        <v>0</v>
      </c>
      <c r="I37" s="53">
        <f t="shared" si="9"/>
        <v>3000</v>
      </c>
      <c r="J37" s="53">
        <f t="shared" si="9"/>
        <v>0</v>
      </c>
      <c r="K37" s="55"/>
      <c r="L37" s="129"/>
    </row>
    <row r="38" spans="1:12" ht="18" customHeight="1">
      <c r="A38" s="134" t="s">
        <v>58</v>
      </c>
      <c r="B38" s="145" t="s">
        <v>50</v>
      </c>
      <c r="C38" s="38">
        <v>2017</v>
      </c>
      <c r="D38" s="51">
        <f>E38+F38+I38+J38</f>
        <v>3178</v>
      </c>
      <c r="E38" s="50"/>
      <c r="F38" s="51">
        <f t="shared" si="4"/>
        <v>2078</v>
      </c>
      <c r="G38" s="51"/>
      <c r="H38" s="51">
        <v>2078</v>
      </c>
      <c r="I38" s="56">
        <v>1100</v>
      </c>
      <c r="J38" s="51"/>
      <c r="K38" s="54" t="s">
        <v>6</v>
      </c>
      <c r="L38" s="129"/>
    </row>
    <row r="39" spans="1:12" ht="18" customHeight="1">
      <c r="A39" s="134"/>
      <c r="B39" s="145"/>
      <c r="C39" s="144">
        <v>2018</v>
      </c>
      <c r="D39" s="141">
        <f>E39+E40+F39+F40+I39+I40+J39+J40</f>
        <v>3452.592</v>
      </c>
      <c r="E39" s="50"/>
      <c r="F39" s="51">
        <f t="shared" si="4"/>
        <v>1115.565</v>
      </c>
      <c r="G39" s="51"/>
      <c r="H39" s="51">
        <v>1115.565</v>
      </c>
      <c r="I39" s="56">
        <f>585.06+36.81946+0.0005</f>
        <v>621.87996</v>
      </c>
      <c r="J39" s="51"/>
      <c r="K39" s="54" t="s">
        <v>24</v>
      </c>
      <c r="L39" s="129"/>
    </row>
    <row r="40" spans="1:12" ht="18" customHeight="1">
      <c r="A40" s="134"/>
      <c r="B40" s="145"/>
      <c r="C40" s="144"/>
      <c r="D40" s="141"/>
      <c r="E40" s="50"/>
      <c r="F40" s="51">
        <f t="shared" si="4"/>
        <v>1099.435</v>
      </c>
      <c r="G40" s="51"/>
      <c r="H40" s="51">
        <v>1099.435</v>
      </c>
      <c r="I40" s="56">
        <f>635.056-19.34396</f>
        <v>615.71204</v>
      </c>
      <c r="J40" s="51"/>
      <c r="K40" s="55" t="s">
        <v>23</v>
      </c>
      <c r="L40" s="129"/>
    </row>
    <row r="41" spans="1:12" ht="18" customHeight="1">
      <c r="A41" s="134"/>
      <c r="B41" s="145"/>
      <c r="C41" s="144">
        <v>2019</v>
      </c>
      <c r="D41" s="51">
        <f aca="true" t="shared" si="10" ref="D41:D48">E41+F41+I41+J41</f>
        <v>2018.6999999999998</v>
      </c>
      <c r="E41" s="50"/>
      <c r="F41" s="51">
        <f t="shared" si="4"/>
        <v>1143.3</v>
      </c>
      <c r="G41" s="51"/>
      <c r="H41" s="51">
        <v>1143.3</v>
      </c>
      <c r="I41" s="56">
        <f>875.4</f>
        <v>875.4</v>
      </c>
      <c r="J41" s="51"/>
      <c r="K41" s="54" t="s">
        <v>24</v>
      </c>
      <c r="L41" s="129"/>
    </row>
    <row r="42" spans="1:12" ht="18" customHeight="1">
      <c r="A42" s="134"/>
      <c r="B42" s="145"/>
      <c r="C42" s="144"/>
      <c r="D42" s="57">
        <f t="shared" si="10"/>
        <v>2024.1</v>
      </c>
      <c r="E42" s="34"/>
      <c r="F42" s="57">
        <f t="shared" si="4"/>
        <v>1148.7</v>
      </c>
      <c r="G42" s="57"/>
      <c r="H42" s="57">
        <v>1148.7</v>
      </c>
      <c r="I42" s="58">
        <v>875.4</v>
      </c>
      <c r="J42" s="57"/>
      <c r="K42" s="59" t="s">
        <v>23</v>
      </c>
      <c r="L42" s="129"/>
    </row>
    <row r="43" spans="1:12" ht="18" customHeight="1">
      <c r="A43" s="134"/>
      <c r="B43" s="145"/>
      <c r="C43" s="144">
        <v>2020</v>
      </c>
      <c r="D43" s="57">
        <f t="shared" si="10"/>
        <v>2136.4</v>
      </c>
      <c r="E43" s="34"/>
      <c r="F43" s="57">
        <f t="shared" si="4"/>
        <v>1161</v>
      </c>
      <c r="G43" s="57"/>
      <c r="H43" s="57">
        <f>1244-83</f>
        <v>1161</v>
      </c>
      <c r="I43" s="58">
        <v>975.4</v>
      </c>
      <c r="J43" s="57"/>
      <c r="K43" s="60" t="s">
        <v>24</v>
      </c>
      <c r="L43" s="129"/>
    </row>
    <row r="44" spans="1:12" ht="18" customHeight="1">
      <c r="A44" s="134"/>
      <c r="B44" s="145"/>
      <c r="C44" s="144"/>
      <c r="D44" s="57">
        <f t="shared" si="10"/>
        <v>1786.9</v>
      </c>
      <c r="E44" s="34"/>
      <c r="F44" s="57">
        <f>G44+H44</f>
        <v>1111.5</v>
      </c>
      <c r="G44" s="57"/>
      <c r="H44" s="57">
        <f>1468.5-357</f>
        <v>1111.5</v>
      </c>
      <c r="I44" s="58">
        <f>975.4-300</f>
        <v>675.4</v>
      </c>
      <c r="J44" s="57"/>
      <c r="K44" s="59" t="s">
        <v>23</v>
      </c>
      <c r="L44" s="129"/>
    </row>
    <row r="45" spans="1:12" ht="18" customHeight="1">
      <c r="A45" s="134"/>
      <c r="B45" s="145"/>
      <c r="C45" s="144">
        <v>2021</v>
      </c>
      <c r="D45" s="57">
        <f>E45+F45+I45+J45</f>
        <v>0</v>
      </c>
      <c r="E45" s="34"/>
      <c r="F45" s="57">
        <f>G45+H45</f>
        <v>0</v>
      </c>
      <c r="G45" s="57"/>
      <c r="H45" s="57">
        <v>0</v>
      </c>
      <c r="I45" s="58">
        <v>0</v>
      </c>
      <c r="J45" s="57"/>
      <c r="K45" s="60" t="s">
        <v>24</v>
      </c>
      <c r="L45" s="129"/>
    </row>
    <row r="46" spans="1:12" ht="18" customHeight="1">
      <c r="A46" s="134"/>
      <c r="B46" s="145"/>
      <c r="C46" s="144"/>
      <c r="D46" s="57">
        <f t="shared" si="10"/>
        <v>0</v>
      </c>
      <c r="E46" s="34"/>
      <c r="F46" s="57">
        <f>G46+H46</f>
        <v>0</v>
      </c>
      <c r="G46" s="57"/>
      <c r="H46" s="57">
        <v>0</v>
      </c>
      <c r="I46" s="58">
        <v>0</v>
      </c>
      <c r="J46" s="57"/>
      <c r="K46" s="59" t="s">
        <v>23</v>
      </c>
      <c r="L46" s="129"/>
    </row>
    <row r="47" spans="1:12" ht="18" customHeight="1">
      <c r="A47" s="134"/>
      <c r="B47" s="145"/>
      <c r="C47" s="144">
        <v>2022</v>
      </c>
      <c r="D47" s="57">
        <f>E47+F47+I47+J47</f>
        <v>0</v>
      </c>
      <c r="E47" s="34"/>
      <c r="F47" s="57">
        <f>G47+H47</f>
        <v>0</v>
      </c>
      <c r="G47" s="57"/>
      <c r="H47" s="57">
        <v>0</v>
      </c>
      <c r="I47" s="58">
        <v>0</v>
      </c>
      <c r="J47" s="57"/>
      <c r="K47" s="60" t="s">
        <v>24</v>
      </c>
      <c r="L47" s="129"/>
    </row>
    <row r="48" spans="1:12" ht="18" customHeight="1">
      <c r="A48" s="134"/>
      <c r="B48" s="145"/>
      <c r="C48" s="144"/>
      <c r="D48" s="57">
        <f t="shared" si="10"/>
        <v>0</v>
      </c>
      <c r="E48" s="34"/>
      <c r="F48" s="57">
        <f t="shared" si="4"/>
        <v>0</v>
      </c>
      <c r="G48" s="57"/>
      <c r="H48" s="57">
        <v>0</v>
      </c>
      <c r="I48" s="58">
        <v>0</v>
      </c>
      <c r="J48" s="57"/>
      <c r="K48" s="59" t="s">
        <v>23</v>
      </c>
      <c r="L48" s="129"/>
    </row>
    <row r="49" spans="1:12" ht="18" customHeight="1">
      <c r="A49" s="134"/>
      <c r="B49" s="145"/>
      <c r="C49" s="144">
        <v>2023</v>
      </c>
      <c r="D49" s="57">
        <f>E49+F49+I49+J49</f>
        <v>0</v>
      </c>
      <c r="E49" s="34"/>
      <c r="F49" s="57">
        <f>G49+H49</f>
        <v>0</v>
      </c>
      <c r="G49" s="57"/>
      <c r="H49" s="57">
        <v>0</v>
      </c>
      <c r="I49" s="58">
        <v>0</v>
      </c>
      <c r="J49" s="57"/>
      <c r="K49" s="60" t="s">
        <v>24</v>
      </c>
      <c r="L49" s="129"/>
    </row>
    <row r="50" spans="1:12" ht="18" customHeight="1">
      <c r="A50" s="134"/>
      <c r="B50" s="145"/>
      <c r="C50" s="144"/>
      <c r="D50" s="57">
        <f>E50+F50+I50+J50</f>
        <v>0</v>
      </c>
      <c r="E50" s="34"/>
      <c r="F50" s="57">
        <f>G50+H50</f>
        <v>0</v>
      </c>
      <c r="G50" s="57"/>
      <c r="H50" s="57">
        <v>0</v>
      </c>
      <c r="I50" s="58">
        <v>0</v>
      </c>
      <c r="J50" s="57"/>
      <c r="K50" s="59" t="s">
        <v>23</v>
      </c>
      <c r="L50" s="129"/>
    </row>
    <row r="51" spans="1:12" ht="18" customHeight="1">
      <c r="A51" s="134" t="s">
        <v>59</v>
      </c>
      <c r="B51" s="145" t="s">
        <v>52</v>
      </c>
      <c r="C51" s="38">
        <v>2017</v>
      </c>
      <c r="D51" s="57">
        <f>E51+F51+I51+J51</f>
        <v>257.885</v>
      </c>
      <c r="E51" s="34"/>
      <c r="F51" s="57">
        <f t="shared" si="4"/>
        <v>0</v>
      </c>
      <c r="G51" s="57"/>
      <c r="H51" s="57"/>
      <c r="I51" s="58">
        <v>257.885</v>
      </c>
      <c r="J51" s="57"/>
      <c r="K51" s="59" t="s">
        <v>6</v>
      </c>
      <c r="L51" s="129"/>
    </row>
    <row r="52" spans="1:12" ht="18" customHeight="1">
      <c r="A52" s="134"/>
      <c r="B52" s="145"/>
      <c r="C52" s="38">
        <v>2018</v>
      </c>
      <c r="D52" s="57">
        <f aca="true" t="shared" si="11" ref="D52:D83">E52+F52+I52+J52</f>
        <v>117</v>
      </c>
      <c r="E52" s="34"/>
      <c r="F52" s="57">
        <f t="shared" si="4"/>
        <v>0</v>
      </c>
      <c r="G52" s="57"/>
      <c r="H52" s="57"/>
      <c r="I52" s="58">
        <v>117</v>
      </c>
      <c r="J52" s="57"/>
      <c r="K52" s="59" t="s">
        <v>21</v>
      </c>
      <c r="L52" s="129"/>
    </row>
    <row r="53" spans="1:12" ht="18" customHeight="1">
      <c r="A53" s="134"/>
      <c r="B53" s="145"/>
      <c r="C53" s="144">
        <v>2019</v>
      </c>
      <c r="D53" s="57">
        <f t="shared" si="11"/>
        <v>65</v>
      </c>
      <c r="E53" s="34"/>
      <c r="F53" s="57">
        <f t="shared" si="4"/>
        <v>0</v>
      </c>
      <c r="G53" s="57"/>
      <c r="H53" s="57"/>
      <c r="I53" s="58">
        <v>65</v>
      </c>
      <c r="J53" s="57"/>
      <c r="K53" s="59" t="s">
        <v>24</v>
      </c>
      <c r="L53" s="129"/>
    </row>
    <row r="54" spans="1:12" ht="18" customHeight="1">
      <c r="A54" s="134"/>
      <c r="B54" s="145"/>
      <c r="C54" s="144"/>
      <c r="D54" s="57">
        <f>E54+F54+I54+J54</f>
        <v>56</v>
      </c>
      <c r="E54" s="34"/>
      <c r="F54" s="57">
        <f t="shared" si="4"/>
        <v>0</v>
      </c>
      <c r="G54" s="57"/>
      <c r="H54" s="57"/>
      <c r="I54" s="58">
        <v>56</v>
      </c>
      <c r="J54" s="57"/>
      <c r="K54" s="59" t="s">
        <v>23</v>
      </c>
      <c r="L54" s="129"/>
    </row>
    <row r="55" spans="1:12" ht="18" customHeight="1">
      <c r="A55" s="134"/>
      <c r="B55" s="145"/>
      <c r="C55" s="144">
        <v>2020</v>
      </c>
      <c r="D55" s="57">
        <f t="shared" si="11"/>
        <v>173.5</v>
      </c>
      <c r="E55" s="34"/>
      <c r="F55" s="57">
        <f>G55+H55</f>
        <v>0</v>
      </c>
      <c r="G55" s="57"/>
      <c r="H55" s="57"/>
      <c r="I55" s="58">
        <f>185.885-0.015-12.37</f>
        <v>173.5</v>
      </c>
      <c r="J55" s="57"/>
      <c r="K55" s="59" t="s">
        <v>24</v>
      </c>
      <c r="L55" s="129"/>
    </row>
    <row r="56" spans="1:12" ht="18" customHeight="1">
      <c r="A56" s="134"/>
      <c r="B56" s="145"/>
      <c r="C56" s="144"/>
      <c r="D56" s="57">
        <f t="shared" si="11"/>
        <v>166.1</v>
      </c>
      <c r="E56" s="34"/>
      <c r="F56" s="57">
        <f>G56+H56</f>
        <v>0</v>
      </c>
      <c r="G56" s="57"/>
      <c r="H56" s="57"/>
      <c r="I56" s="58">
        <v>166.1</v>
      </c>
      <c r="J56" s="57"/>
      <c r="K56" s="59" t="s">
        <v>23</v>
      </c>
      <c r="L56" s="129"/>
    </row>
    <row r="57" spans="1:12" ht="18" customHeight="1">
      <c r="A57" s="134"/>
      <c r="B57" s="145"/>
      <c r="C57" s="144">
        <v>2021</v>
      </c>
      <c r="D57" s="57">
        <f t="shared" si="11"/>
        <v>0</v>
      </c>
      <c r="E57" s="34"/>
      <c r="F57" s="57">
        <f>G57+H57</f>
        <v>0</v>
      </c>
      <c r="G57" s="57"/>
      <c r="H57" s="57"/>
      <c r="I57" s="58">
        <v>0</v>
      </c>
      <c r="J57" s="57"/>
      <c r="K57" s="59" t="s">
        <v>24</v>
      </c>
      <c r="L57" s="129"/>
    </row>
    <row r="58" spans="1:12" ht="18" customHeight="1">
      <c r="A58" s="134"/>
      <c r="B58" s="145"/>
      <c r="C58" s="144"/>
      <c r="D58" s="34">
        <f t="shared" si="11"/>
        <v>0</v>
      </c>
      <c r="E58" s="34"/>
      <c r="F58" s="57">
        <f>G58+H58</f>
        <v>0</v>
      </c>
      <c r="G58" s="57"/>
      <c r="H58" s="57"/>
      <c r="I58" s="58">
        <v>0</v>
      </c>
      <c r="J58" s="57"/>
      <c r="K58" s="59" t="s">
        <v>23</v>
      </c>
      <c r="L58" s="129"/>
    </row>
    <row r="59" spans="1:12" ht="18" customHeight="1">
      <c r="A59" s="134"/>
      <c r="B59" s="145"/>
      <c r="C59" s="136">
        <v>2022</v>
      </c>
      <c r="D59" s="34">
        <f t="shared" si="11"/>
        <v>0</v>
      </c>
      <c r="E59" s="34"/>
      <c r="F59" s="57">
        <f>G59+H59</f>
        <v>0</v>
      </c>
      <c r="G59" s="57"/>
      <c r="H59" s="57"/>
      <c r="I59" s="58">
        <v>0</v>
      </c>
      <c r="J59" s="57"/>
      <c r="K59" s="59" t="s">
        <v>24</v>
      </c>
      <c r="L59" s="129"/>
    </row>
    <row r="60" spans="1:12" ht="18" customHeight="1">
      <c r="A60" s="134"/>
      <c r="B60" s="145"/>
      <c r="C60" s="136"/>
      <c r="D60" s="34">
        <f t="shared" si="11"/>
        <v>0</v>
      </c>
      <c r="E60" s="34"/>
      <c r="F60" s="57">
        <f t="shared" si="4"/>
        <v>0</v>
      </c>
      <c r="G60" s="57"/>
      <c r="H60" s="57"/>
      <c r="I60" s="58">
        <v>0</v>
      </c>
      <c r="J60" s="57"/>
      <c r="K60" s="59" t="s">
        <v>23</v>
      </c>
      <c r="L60" s="129"/>
    </row>
    <row r="61" spans="1:12" ht="18" customHeight="1">
      <c r="A61" s="134"/>
      <c r="B61" s="145"/>
      <c r="C61" s="136">
        <v>2023</v>
      </c>
      <c r="D61" s="34">
        <f>E61+F61+I61+J61</f>
        <v>0</v>
      </c>
      <c r="E61" s="34"/>
      <c r="F61" s="57">
        <f>G61+H61</f>
        <v>0</v>
      </c>
      <c r="G61" s="57"/>
      <c r="H61" s="57"/>
      <c r="I61" s="58">
        <v>0</v>
      </c>
      <c r="J61" s="57"/>
      <c r="K61" s="59" t="s">
        <v>24</v>
      </c>
      <c r="L61" s="129"/>
    </row>
    <row r="62" spans="1:12" ht="18" customHeight="1">
      <c r="A62" s="134"/>
      <c r="B62" s="145"/>
      <c r="C62" s="136"/>
      <c r="D62" s="34">
        <f>E62+F62+I62+J62</f>
        <v>0</v>
      </c>
      <c r="E62" s="34"/>
      <c r="F62" s="57">
        <f>G62+H62</f>
        <v>0</v>
      </c>
      <c r="G62" s="57"/>
      <c r="H62" s="57"/>
      <c r="I62" s="58">
        <v>0</v>
      </c>
      <c r="J62" s="57"/>
      <c r="K62" s="59" t="s">
        <v>23</v>
      </c>
      <c r="L62" s="129"/>
    </row>
    <row r="63" spans="1:12" ht="18" customHeight="1">
      <c r="A63" s="150" t="s">
        <v>60</v>
      </c>
      <c r="B63" s="156" t="s">
        <v>37</v>
      </c>
      <c r="C63" s="35">
        <v>2017</v>
      </c>
      <c r="D63" s="34">
        <f t="shared" si="11"/>
        <v>680.121</v>
      </c>
      <c r="E63" s="34"/>
      <c r="F63" s="57">
        <f t="shared" si="4"/>
        <v>0</v>
      </c>
      <c r="G63" s="57"/>
      <c r="H63" s="57"/>
      <c r="I63" s="58">
        <v>680.121</v>
      </c>
      <c r="J63" s="57"/>
      <c r="K63" s="54" t="s">
        <v>6</v>
      </c>
      <c r="L63" s="129"/>
    </row>
    <row r="64" spans="1:12" ht="18" customHeight="1">
      <c r="A64" s="151"/>
      <c r="B64" s="157"/>
      <c r="C64" s="35">
        <v>2018</v>
      </c>
      <c r="D64" s="34">
        <f t="shared" si="11"/>
        <v>901</v>
      </c>
      <c r="E64" s="34"/>
      <c r="F64" s="57">
        <f t="shared" si="4"/>
        <v>0</v>
      </c>
      <c r="G64" s="57"/>
      <c r="H64" s="61"/>
      <c r="I64" s="62">
        <v>901</v>
      </c>
      <c r="J64" s="57"/>
      <c r="K64" s="55" t="s">
        <v>25</v>
      </c>
      <c r="L64" s="129"/>
    </row>
    <row r="65" spans="1:12" ht="18" customHeight="1">
      <c r="A65" s="151"/>
      <c r="B65" s="157"/>
      <c r="C65" s="136">
        <v>2019</v>
      </c>
      <c r="D65" s="34">
        <f t="shared" si="11"/>
        <v>3296.36711</v>
      </c>
      <c r="E65" s="34"/>
      <c r="F65" s="57">
        <f t="shared" si="4"/>
        <v>0</v>
      </c>
      <c r="G65" s="57"/>
      <c r="H65" s="61"/>
      <c r="I65" s="62">
        <v>1424.61511</v>
      </c>
      <c r="J65" s="57">
        <v>1871.752</v>
      </c>
      <c r="K65" s="54" t="s">
        <v>24</v>
      </c>
      <c r="L65" s="129"/>
    </row>
    <row r="66" spans="1:12" ht="18" customHeight="1">
      <c r="A66" s="151"/>
      <c r="B66" s="157"/>
      <c r="C66" s="136"/>
      <c r="D66" s="34">
        <f t="shared" si="11"/>
        <v>1324.966</v>
      </c>
      <c r="E66" s="34"/>
      <c r="F66" s="57">
        <f t="shared" si="4"/>
        <v>0</v>
      </c>
      <c r="G66" s="57"/>
      <c r="H66" s="57"/>
      <c r="I66" s="58">
        <v>589.421</v>
      </c>
      <c r="J66" s="57">
        <v>735.545</v>
      </c>
      <c r="K66" s="55" t="s">
        <v>23</v>
      </c>
      <c r="L66" s="129"/>
    </row>
    <row r="67" spans="1:12" ht="18" customHeight="1">
      <c r="A67" s="151"/>
      <c r="B67" s="157"/>
      <c r="C67" s="136">
        <v>2020</v>
      </c>
      <c r="D67" s="34">
        <f t="shared" si="11"/>
        <v>1098.73</v>
      </c>
      <c r="E67" s="34"/>
      <c r="F67" s="57">
        <f t="shared" si="4"/>
        <v>0</v>
      </c>
      <c r="G67" s="57"/>
      <c r="H67" s="57"/>
      <c r="I67" s="58">
        <f>1038.715+0.015+60</f>
        <v>1098.73</v>
      </c>
      <c r="J67" s="57"/>
      <c r="K67" s="54" t="s">
        <v>24</v>
      </c>
      <c r="L67" s="129"/>
    </row>
    <row r="68" spans="1:12" ht="18" customHeight="1">
      <c r="A68" s="151"/>
      <c r="B68" s="157"/>
      <c r="C68" s="136"/>
      <c r="D68" s="34">
        <f t="shared" si="11"/>
        <v>595.17</v>
      </c>
      <c r="E68" s="34"/>
      <c r="F68" s="57">
        <f t="shared" si="4"/>
        <v>0</v>
      </c>
      <c r="G68" s="57"/>
      <c r="H68" s="61"/>
      <c r="I68" s="62">
        <f>355.169+0.001+300-60</f>
        <v>595.17</v>
      </c>
      <c r="J68" s="57"/>
      <c r="K68" s="55" t="s">
        <v>23</v>
      </c>
      <c r="L68" s="129"/>
    </row>
    <row r="69" spans="1:12" ht="18" customHeight="1">
      <c r="A69" s="151"/>
      <c r="B69" s="157"/>
      <c r="C69" s="136">
        <v>2021</v>
      </c>
      <c r="D69" s="34">
        <f t="shared" si="11"/>
        <v>1554.81</v>
      </c>
      <c r="E69" s="34"/>
      <c r="F69" s="57">
        <f t="shared" si="4"/>
        <v>0</v>
      </c>
      <c r="G69" s="57"/>
      <c r="H69" s="61"/>
      <c r="I69" s="63">
        <f>1560-100-4.5-95.69-5+200</f>
        <v>1554.81</v>
      </c>
      <c r="J69" s="57"/>
      <c r="K69" s="54" t="s">
        <v>24</v>
      </c>
      <c r="L69" s="129"/>
    </row>
    <row r="70" spans="1:12" ht="18" customHeight="1">
      <c r="A70" s="151"/>
      <c r="B70" s="157"/>
      <c r="C70" s="136"/>
      <c r="D70" s="34">
        <f t="shared" si="11"/>
        <v>939.799</v>
      </c>
      <c r="E70" s="34"/>
      <c r="F70" s="57">
        <f t="shared" si="4"/>
        <v>0</v>
      </c>
      <c r="G70" s="57"/>
      <c r="H70" s="61"/>
      <c r="I70" s="58">
        <f>935.37-100+29.8-247.046+121.675+200</f>
        <v>939.799</v>
      </c>
      <c r="J70" s="57"/>
      <c r="K70" s="55" t="s">
        <v>23</v>
      </c>
      <c r="L70" s="129"/>
    </row>
    <row r="71" spans="1:12" s="109" customFormat="1" ht="18" customHeight="1">
      <c r="A71" s="151"/>
      <c r="B71" s="157"/>
      <c r="C71" s="136">
        <v>2022</v>
      </c>
      <c r="D71" s="107">
        <f t="shared" si="11"/>
        <v>1954.49</v>
      </c>
      <c r="E71" s="107"/>
      <c r="F71" s="57">
        <f t="shared" si="4"/>
        <v>0</v>
      </c>
      <c r="G71" s="57"/>
      <c r="H71" s="61"/>
      <c r="I71" s="62">
        <v>1954.49</v>
      </c>
      <c r="J71" s="57"/>
      <c r="K71" s="54" t="s">
        <v>24</v>
      </c>
      <c r="L71" s="129"/>
    </row>
    <row r="72" spans="1:12" s="109" customFormat="1" ht="18" customHeight="1">
      <c r="A72" s="151"/>
      <c r="B72" s="157"/>
      <c r="C72" s="136"/>
      <c r="D72" s="107">
        <f t="shared" si="11"/>
        <v>939.799</v>
      </c>
      <c r="E72" s="107"/>
      <c r="F72" s="57">
        <f t="shared" si="4"/>
        <v>0</v>
      </c>
      <c r="G72" s="57"/>
      <c r="H72" s="61"/>
      <c r="I72" s="62">
        <v>939.799</v>
      </c>
      <c r="J72" s="57"/>
      <c r="K72" s="55" t="s">
        <v>23</v>
      </c>
      <c r="L72" s="129"/>
    </row>
    <row r="73" spans="1:12" ht="18" customHeight="1">
      <c r="A73" s="151"/>
      <c r="B73" s="157"/>
      <c r="C73" s="136">
        <v>2023</v>
      </c>
      <c r="D73" s="34">
        <f t="shared" si="11"/>
        <v>2000</v>
      </c>
      <c r="E73" s="34"/>
      <c r="F73" s="57">
        <f t="shared" si="4"/>
        <v>0</v>
      </c>
      <c r="G73" s="57"/>
      <c r="H73" s="61"/>
      <c r="I73" s="62">
        <v>2000</v>
      </c>
      <c r="J73" s="57"/>
      <c r="K73" s="54" t="s">
        <v>24</v>
      </c>
      <c r="L73" s="129"/>
    </row>
    <row r="74" spans="1:12" ht="18" customHeight="1">
      <c r="A74" s="151"/>
      <c r="B74" s="157"/>
      <c r="C74" s="136"/>
      <c r="D74" s="34">
        <f t="shared" si="11"/>
        <v>1000</v>
      </c>
      <c r="E74" s="34"/>
      <c r="F74" s="57">
        <f t="shared" si="4"/>
        <v>0</v>
      </c>
      <c r="G74" s="57"/>
      <c r="H74" s="61"/>
      <c r="I74" s="62">
        <v>1000</v>
      </c>
      <c r="J74" s="57"/>
      <c r="K74" s="55" t="s">
        <v>23</v>
      </c>
      <c r="L74" s="129"/>
    </row>
    <row r="75" spans="1:12" ht="18" customHeight="1">
      <c r="A75" s="151"/>
      <c r="B75" s="157"/>
      <c r="C75" s="136">
        <v>2024</v>
      </c>
      <c r="D75" s="116">
        <f t="shared" si="11"/>
        <v>2000</v>
      </c>
      <c r="E75" s="116"/>
      <c r="F75" s="57">
        <f t="shared" si="4"/>
        <v>0</v>
      </c>
      <c r="G75" s="57"/>
      <c r="H75" s="61"/>
      <c r="I75" s="62">
        <v>2000</v>
      </c>
      <c r="J75" s="57"/>
      <c r="K75" s="54" t="s">
        <v>24</v>
      </c>
      <c r="L75" s="129"/>
    </row>
    <row r="76" spans="1:12" ht="18" customHeight="1">
      <c r="A76" s="152"/>
      <c r="B76" s="158"/>
      <c r="C76" s="136"/>
      <c r="D76" s="116">
        <f t="shared" si="11"/>
        <v>1000</v>
      </c>
      <c r="E76" s="116"/>
      <c r="F76" s="57">
        <f t="shared" si="4"/>
        <v>0</v>
      </c>
      <c r="G76" s="57"/>
      <c r="H76" s="61"/>
      <c r="I76" s="62">
        <v>1000</v>
      </c>
      <c r="J76" s="57"/>
      <c r="K76" s="55" t="s">
        <v>23</v>
      </c>
      <c r="L76" s="129"/>
    </row>
    <row r="77" spans="1:12" ht="19.5" customHeight="1">
      <c r="A77" s="134" t="s">
        <v>36</v>
      </c>
      <c r="B77" s="135" t="s">
        <v>38</v>
      </c>
      <c r="C77" s="35">
        <v>2017</v>
      </c>
      <c r="D77" s="34">
        <f t="shared" si="11"/>
        <v>447.219</v>
      </c>
      <c r="E77" s="34"/>
      <c r="F77" s="57">
        <f t="shared" si="4"/>
        <v>0</v>
      </c>
      <c r="G77" s="63"/>
      <c r="H77" s="63"/>
      <c r="I77" s="58">
        <v>447.219</v>
      </c>
      <c r="J77" s="57"/>
      <c r="K77" s="55" t="s">
        <v>6</v>
      </c>
      <c r="L77" s="129"/>
    </row>
    <row r="78" spans="1:12" ht="19.5" customHeight="1">
      <c r="A78" s="134"/>
      <c r="B78" s="135"/>
      <c r="C78" s="35">
        <v>2018</v>
      </c>
      <c r="D78" s="34">
        <f t="shared" si="11"/>
        <v>41.78649999999999</v>
      </c>
      <c r="E78" s="34"/>
      <c r="F78" s="57">
        <f t="shared" si="4"/>
        <v>0</v>
      </c>
      <c r="G78" s="38"/>
      <c r="H78" s="64"/>
      <c r="I78" s="58">
        <f>375-52.195-281.0185</f>
        <v>41.78649999999999</v>
      </c>
      <c r="J78" s="57"/>
      <c r="K78" s="55" t="s">
        <v>24</v>
      </c>
      <c r="L78" s="129"/>
    </row>
    <row r="79" spans="1:12" ht="19.5" customHeight="1">
      <c r="A79" s="134"/>
      <c r="B79" s="135"/>
      <c r="C79" s="35">
        <v>2019</v>
      </c>
      <c r="D79" s="34">
        <f t="shared" si="11"/>
        <v>0</v>
      </c>
      <c r="E79" s="34"/>
      <c r="F79" s="57">
        <f t="shared" si="4"/>
        <v>0</v>
      </c>
      <c r="G79" s="38"/>
      <c r="H79" s="57"/>
      <c r="I79" s="58">
        <v>0</v>
      </c>
      <c r="J79" s="57"/>
      <c r="K79" s="55" t="s">
        <v>6</v>
      </c>
      <c r="L79" s="129"/>
    </row>
    <row r="80" spans="1:12" ht="19.5" customHeight="1">
      <c r="A80" s="134"/>
      <c r="B80" s="135"/>
      <c r="C80" s="35">
        <v>2020</v>
      </c>
      <c r="D80" s="34">
        <f>E80+F80+I80+J80</f>
        <v>0</v>
      </c>
      <c r="E80" s="34"/>
      <c r="F80" s="57">
        <f>G80+H80</f>
        <v>0</v>
      </c>
      <c r="G80" s="38"/>
      <c r="H80" s="57"/>
      <c r="I80" s="58">
        <v>0</v>
      </c>
      <c r="J80" s="57"/>
      <c r="K80" s="55" t="s">
        <v>6</v>
      </c>
      <c r="L80" s="129"/>
    </row>
    <row r="81" spans="1:12" ht="19.5" customHeight="1">
      <c r="A81" s="134"/>
      <c r="B81" s="135"/>
      <c r="C81" s="35">
        <v>2021</v>
      </c>
      <c r="D81" s="34">
        <f>E81+F81+I81+J81</f>
        <v>0</v>
      </c>
      <c r="E81" s="34"/>
      <c r="F81" s="57">
        <f>G81+H81</f>
        <v>0</v>
      </c>
      <c r="G81" s="38"/>
      <c r="H81" s="57"/>
      <c r="I81" s="58">
        <v>0</v>
      </c>
      <c r="J81" s="57"/>
      <c r="K81" s="55" t="s">
        <v>6</v>
      </c>
      <c r="L81" s="129"/>
    </row>
    <row r="82" spans="1:12" ht="19.5" customHeight="1">
      <c r="A82" s="134"/>
      <c r="B82" s="135"/>
      <c r="C82" s="35">
        <v>2022</v>
      </c>
      <c r="D82" s="34">
        <f t="shared" si="11"/>
        <v>0</v>
      </c>
      <c r="E82" s="34"/>
      <c r="F82" s="57">
        <f t="shared" si="4"/>
        <v>0</v>
      </c>
      <c r="G82" s="38"/>
      <c r="H82" s="57"/>
      <c r="I82" s="58">
        <v>0</v>
      </c>
      <c r="J82" s="57"/>
      <c r="K82" s="55" t="s">
        <v>6</v>
      </c>
      <c r="L82" s="129"/>
    </row>
    <row r="83" spans="1:12" ht="19.5" customHeight="1">
      <c r="A83" s="134" t="s">
        <v>61</v>
      </c>
      <c r="B83" s="135" t="s">
        <v>39</v>
      </c>
      <c r="C83" s="35">
        <v>2017</v>
      </c>
      <c r="D83" s="34">
        <f t="shared" si="11"/>
        <v>416.493</v>
      </c>
      <c r="E83" s="34"/>
      <c r="F83" s="57">
        <f t="shared" si="4"/>
        <v>0</v>
      </c>
      <c r="G83" s="48"/>
      <c r="H83" s="57"/>
      <c r="I83" s="58">
        <v>416.493</v>
      </c>
      <c r="J83" s="57"/>
      <c r="K83" s="55" t="s">
        <v>6</v>
      </c>
      <c r="L83" s="163" t="s">
        <v>66</v>
      </c>
    </row>
    <row r="84" spans="1:12" ht="22.5" customHeight="1">
      <c r="A84" s="134"/>
      <c r="B84" s="135"/>
      <c r="C84" s="136">
        <v>2018</v>
      </c>
      <c r="D84" s="137">
        <f>E84+E85+F84+F85+I84+I85+J84+J85</f>
        <v>101</v>
      </c>
      <c r="E84" s="34"/>
      <c r="F84" s="57">
        <f t="shared" si="4"/>
        <v>0</v>
      </c>
      <c r="G84" s="48"/>
      <c r="H84" s="57"/>
      <c r="I84" s="58">
        <v>51</v>
      </c>
      <c r="J84" s="57"/>
      <c r="K84" s="55" t="s">
        <v>24</v>
      </c>
      <c r="L84" s="164"/>
    </row>
    <row r="85" spans="1:12" ht="22.5" customHeight="1">
      <c r="A85" s="134"/>
      <c r="B85" s="135"/>
      <c r="C85" s="136"/>
      <c r="D85" s="137"/>
      <c r="E85" s="34"/>
      <c r="F85" s="57">
        <f t="shared" si="4"/>
        <v>0</v>
      </c>
      <c r="G85" s="65"/>
      <c r="H85" s="57"/>
      <c r="I85" s="58">
        <v>50</v>
      </c>
      <c r="J85" s="57"/>
      <c r="K85" s="55" t="s">
        <v>23</v>
      </c>
      <c r="L85" s="164"/>
    </row>
    <row r="86" spans="1:12" ht="22.5" customHeight="1">
      <c r="A86" s="134"/>
      <c r="B86" s="135"/>
      <c r="C86" s="35">
        <v>2019</v>
      </c>
      <c r="D86" s="34">
        <f aca="true" t="shared" si="12" ref="D86:D95">E86+F86+I86+J86</f>
        <v>200</v>
      </c>
      <c r="E86" s="34"/>
      <c r="F86" s="57">
        <f t="shared" si="4"/>
        <v>0</v>
      </c>
      <c r="G86" s="59"/>
      <c r="H86" s="57"/>
      <c r="I86" s="58">
        <v>200</v>
      </c>
      <c r="J86" s="57"/>
      <c r="K86" s="161" t="s">
        <v>46</v>
      </c>
      <c r="L86" s="164"/>
    </row>
    <row r="87" spans="1:12" ht="22.5" customHeight="1">
      <c r="A87" s="134"/>
      <c r="B87" s="135"/>
      <c r="C87" s="66">
        <v>2020</v>
      </c>
      <c r="D87" s="67">
        <f>E87+F87+I87+J87</f>
        <v>200</v>
      </c>
      <c r="E87" s="68"/>
      <c r="F87" s="69">
        <f aca="true" t="shared" si="13" ref="F87:F93">G87+H87</f>
        <v>0</v>
      </c>
      <c r="G87" s="70"/>
      <c r="H87" s="69"/>
      <c r="I87" s="71">
        <v>200</v>
      </c>
      <c r="J87" s="72"/>
      <c r="K87" s="162"/>
      <c r="L87" s="164"/>
    </row>
    <row r="88" spans="1:12" ht="22.5" customHeight="1">
      <c r="A88" s="134"/>
      <c r="B88" s="135"/>
      <c r="C88" s="35">
        <v>2021</v>
      </c>
      <c r="D88" s="73">
        <f>E88+F88+I88+J88</f>
        <v>200</v>
      </c>
      <c r="E88" s="74"/>
      <c r="F88" s="75">
        <f t="shared" si="13"/>
        <v>0</v>
      </c>
      <c r="G88" s="76"/>
      <c r="H88" s="75"/>
      <c r="I88" s="58">
        <v>200</v>
      </c>
      <c r="J88" s="77"/>
      <c r="K88" s="162"/>
      <c r="L88" s="164"/>
    </row>
    <row r="89" spans="1:12" ht="24" customHeight="1">
      <c r="A89" s="134"/>
      <c r="B89" s="135"/>
      <c r="C89" s="35">
        <v>2022</v>
      </c>
      <c r="D89" s="73">
        <f t="shared" si="12"/>
        <v>300</v>
      </c>
      <c r="E89" s="74"/>
      <c r="F89" s="75">
        <f t="shared" si="13"/>
        <v>0</v>
      </c>
      <c r="G89" s="76"/>
      <c r="H89" s="75"/>
      <c r="I89" s="58">
        <v>300</v>
      </c>
      <c r="J89" s="77"/>
      <c r="K89" s="161" t="s">
        <v>70</v>
      </c>
      <c r="L89" s="164"/>
    </row>
    <row r="90" spans="1:12" ht="22.5" customHeight="1">
      <c r="A90" s="134"/>
      <c r="B90" s="55"/>
      <c r="C90" s="35">
        <v>2023</v>
      </c>
      <c r="D90" s="73">
        <f t="shared" si="12"/>
        <v>300</v>
      </c>
      <c r="E90" s="74"/>
      <c r="F90" s="75">
        <f t="shared" si="13"/>
        <v>0</v>
      </c>
      <c r="G90" s="76"/>
      <c r="H90" s="75"/>
      <c r="I90" s="58">
        <v>300</v>
      </c>
      <c r="J90" s="77"/>
      <c r="K90" s="162"/>
      <c r="L90" s="164"/>
    </row>
    <row r="91" spans="1:12" ht="22.5" customHeight="1">
      <c r="A91" s="97"/>
      <c r="B91" s="55"/>
      <c r="C91" s="111">
        <v>2024</v>
      </c>
      <c r="D91" s="73">
        <f t="shared" si="12"/>
        <v>300</v>
      </c>
      <c r="E91" s="74"/>
      <c r="F91" s="75"/>
      <c r="G91" s="76"/>
      <c r="H91" s="75"/>
      <c r="I91" s="58">
        <v>300</v>
      </c>
      <c r="J91" s="77"/>
      <c r="K91" s="162"/>
      <c r="L91" s="165"/>
    </row>
    <row r="92" spans="1:12" ht="83.25" customHeight="1">
      <c r="A92" s="134" t="s">
        <v>62</v>
      </c>
      <c r="B92" s="37" t="s">
        <v>63</v>
      </c>
      <c r="C92" s="136">
        <v>2021</v>
      </c>
      <c r="D92" s="73">
        <f t="shared" si="12"/>
        <v>30</v>
      </c>
      <c r="E92" s="74"/>
      <c r="F92" s="75">
        <f t="shared" si="13"/>
        <v>0</v>
      </c>
      <c r="G92" s="76"/>
      <c r="H92" s="75"/>
      <c r="I92" s="58">
        <v>30</v>
      </c>
      <c r="J92" s="77"/>
      <c r="K92" s="38" t="s">
        <v>24</v>
      </c>
      <c r="L92" s="101"/>
    </row>
    <row r="93" spans="1:12" ht="73.5" customHeight="1">
      <c r="A93" s="134"/>
      <c r="B93" s="37" t="s">
        <v>64</v>
      </c>
      <c r="C93" s="136"/>
      <c r="D93" s="73">
        <f t="shared" si="12"/>
        <v>134.94</v>
      </c>
      <c r="E93" s="74"/>
      <c r="F93" s="75">
        <f t="shared" si="13"/>
        <v>0</v>
      </c>
      <c r="G93" s="76"/>
      <c r="H93" s="75"/>
      <c r="I93" s="58">
        <v>134.94</v>
      </c>
      <c r="J93" s="77"/>
      <c r="K93" s="38" t="s">
        <v>24</v>
      </c>
      <c r="L93" s="101"/>
    </row>
    <row r="94" spans="1:12" ht="19.5" customHeight="1">
      <c r="A94" s="134"/>
      <c r="B94" s="138" t="s">
        <v>20</v>
      </c>
      <c r="C94" s="78">
        <v>2017</v>
      </c>
      <c r="D94" s="71">
        <f t="shared" si="12"/>
        <v>4979.718</v>
      </c>
      <c r="E94" s="71"/>
      <c r="F94" s="71">
        <f t="shared" si="4"/>
        <v>2078</v>
      </c>
      <c r="G94" s="71">
        <f>G31+G77+G83</f>
        <v>0</v>
      </c>
      <c r="H94" s="71">
        <f>H31+H77+H83</f>
        <v>2078</v>
      </c>
      <c r="I94" s="71">
        <f>I31+I77+I83</f>
        <v>2901.718</v>
      </c>
      <c r="J94" s="71">
        <f>J31+J77+J83</f>
        <v>0</v>
      </c>
      <c r="K94" s="79"/>
      <c r="L94" s="102"/>
    </row>
    <row r="95" spans="1:12" ht="19.5" customHeight="1">
      <c r="A95" s="134"/>
      <c r="B95" s="138"/>
      <c r="C95" s="78">
        <v>2018</v>
      </c>
      <c r="D95" s="71">
        <f t="shared" si="12"/>
        <v>4613.378500000001</v>
      </c>
      <c r="E95" s="71"/>
      <c r="F95" s="71">
        <f t="shared" si="4"/>
        <v>2215</v>
      </c>
      <c r="G95" s="71">
        <f>G32+G78+G84+G85</f>
        <v>0</v>
      </c>
      <c r="H95" s="71">
        <f>H32+H78+H84+H85</f>
        <v>2215</v>
      </c>
      <c r="I95" s="71">
        <f>I32+I78+I84+I85</f>
        <v>2398.3785000000003</v>
      </c>
      <c r="J95" s="71">
        <f>J32+J78+J84+J85</f>
        <v>0</v>
      </c>
      <c r="K95" s="59"/>
      <c r="L95" s="102"/>
    </row>
    <row r="96" spans="1:12" ht="19.5" customHeight="1">
      <c r="A96" s="134"/>
      <c r="B96" s="138"/>
      <c r="C96" s="78">
        <v>2019</v>
      </c>
      <c r="D96" s="71">
        <f>D86+D79+D33</f>
        <v>8985.133109999999</v>
      </c>
      <c r="E96" s="71"/>
      <c r="F96" s="71">
        <f>F86+F79+F33</f>
        <v>2292</v>
      </c>
      <c r="G96" s="71">
        <f>G86+G79+G33</f>
        <v>0</v>
      </c>
      <c r="H96" s="71">
        <f>H86+H79+H33</f>
        <v>2292</v>
      </c>
      <c r="I96" s="71">
        <f>I86+I79+I33</f>
        <v>4085.83611</v>
      </c>
      <c r="J96" s="71">
        <f>J86+J79+J33</f>
        <v>2607.297</v>
      </c>
      <c r="K96" s="59"/>
      <c r="L96" s="102"/>
    </row>
    <row r="97" spans="1:12" ht="19.5" customHeight="1">
      <c r="A97" s="134"/>
      <c r="B97" s="138"/>
      <c r="C97" s="78">
        <v>2020</v>
      </c>
      <c r="D97" s="71">
        <f aca="true" t="shared" si="14" ref="D97:I97">D16+D34+D80+D87</f>
        <v>9845.400000000001</v>
      </c>
      <c r="E97" s="71">
        <f t="shared" si="14"/>
        <v>0</v>
      </c>
      <c r="F97" s="71">
        <f t="shared" si="14"/>
        <v>5924.2</v>
      </c>
      <c r="G97" s="71">
        <f t="shared" si="14"/>
        <v>3250</v>
      </c>
      <c r="H97" s="71">
        <f t="shared" si="14"/>
        <v>2674.2</v>
      </c>
      <c r="I97" s="71">
        <f t="shared" si="14"/>
        <v>3921.2000000000003</v>
      </c>
      <c r="J97" s="71">
        <f>J16+J34</f>
        <v>0</v>
      </c>
      <c r="K97" s="59"/>
      <c r="L97" s="102"/>
    </row>
    <row r="98" spans="1:12" ht="19.5" customHeight="1">
      <c r="A98" s="134"/>
      <c r="B98" s="138"/>
      <c r="C98" s="78">
        <v>2021</v>
      </c>
      <c r="D98" s="71">
        <f>D35+D19+D93+D92+D81</f>
        <v>11368.649</v>
      </c>
      <c r="E98" s="71">
        <f aca="true" t="shared" si="15" ref="E98:J98">E35+E19+E93+E92+E88+E81</f>
        <v>0</v>
      </c>
      <c r="F98" s="71">
        <f t="shared" si="15"/>
        <v>8041.1</v>
      </c>
      <c r="G98" s="71">
        <f t="shared" si="15"/>
        <v>7573.1</v>
      </c>
      <c r="H98" s="71">
        <f t="shared" si="15"/>
        <v>468</v>
      </c>
      <c r="I98" s="71">
        <f t="shared" si="15"/>
        <v>3527.549</v>
      </c>
      <c r="J98" s="71">
        <f t="shared" si="15"/>
        <v>0</v>
      </c>
      <c r="K98" s="59"/>
      <c r="L98" s="102"/>
    </row>
    <row r="99" spans="1:12" ht="19.5" customHeight="1">
      <c r="A99" s="134"/>
      <c r="B99" s="138"/>
      <c r="C99" s="78">
        <v>2022</v>
      </c>
      <c r="D99" s="71">
        <f aca="true" t="shared" si="16" ref="D99:J99">D36+D82+D89+D22</f>
        <v>12193.889</v>
      </c>
      <c r="E99" s="71">
        <f t="shared" si="16"/>
        <v>0</v>
      </c>
      <c r="F99" s="71">
        <f t="shared" si="16"/>
        <v>8177.599999999999</v>
      </c>
      <c r="G99" s="71">
        <f t="shared" si="16"/>
        <v>7655.6</v>
      </c>
      <c r="H99" s="71">
        <f t="shared" si="16"/>
        <v>522</v>
      </c>
      <c r="I99" s="71">
        <f t="shared" si="16"/>
        <v>4016.2889999999998</v>
      </c>
      <c r="J99" s="71">
        <f t="shared" si="16"/>
        <v>0</v>
      </c>
      <c r="K99" s="59"/>
      <c r="L99" s="102"/>
    </row>
    <row r="100" spans="1:12" ht="19.5" customHeight="1">
      <c r="A100" s="134"/>
      <c r="B100" s="138"/>
      <c r="C100" s="78">
        <v>2023</v>
      </c>
      <c r="D100" s="71">
        <f aca="true" t="shared" si="17" ref="D100:J101">D25+D37+D90</f>
        <v>12167.1</v>
      </c>
      <c r="E100" s="71">
        <f t="shared" si="17"/>
        <v>0</v>
      </c>
      <c r="F100" s="71">
        <f t="shared" si="17"/>
        <v>8335.1</v>
      </c>
      <c r="G100" s="71">
        <f t="shared" si="17"/>
        <v>7803.1</v>
      </c>
      <c r="H100" s="71">
        <f t="shared" si="17"/>
        <v>532</v>
      </c>
      <c r="I100" s="71">
        <f t="shared" si="17"/>
        <v>3832</v>
      </c>
      <c r="J100" s="71">
        <f t="shared" si="17"/>
        <v>0</v>
      </c>
      <c r="K100" s="59"/>
      <c r="L100" s="102"/>
    </row>
    <row r="101" spans="1:12" ht="19.5" customHeight="1">
      <c r="A101" s="97"/>
      <c r="B101" s="115"/>
      <c r="C101" s="78">
        <v>2024</v>
      </c>
      <c r="D101" s="71">
        <f>D28+D91+D75+D76</f>
        <v>12167.1</v>
      </c>
      <c r="E101" s="71">
        <f t="shared" si="17"/>
        <v>0</v>
      </c>
      <c r="F101" s="166">
        <f>F28+F75+F76+F91</f>
        <v>8335.1</v>
      </c>
      <c r="G101" s="166">
        <f>G28+G75+G76+G91</f>
        <v>7803.1</v>
      </c>
      <c r="H101" s="166">
        <f>H28+H75+H76+H91</f>
        <v>532</v>
      </c>
      <c r="I101" s="166">
        <f>I28+I75+I76+I91</f>
        <v>3832</v>
      </c>
      <c r="J101" s="71">
        <f t="shared" si="17"/>
        <v>0</v>
      </c>
      <c r="K101" s="59"/>
      <c r="L101" s="102"/>
    </row>
    <row r="102" spans="1:12" ht="23.25" customHeight="1">
      <c r="A102" s="97"/>
      <c r="B102" s="147" t="s">
        <v>14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8"/>
    </row>
    <row r="103" spans="1:12" ht="18.75" customHeight="1">
      <c r="A103" s="97"/>
      <c r="B103" s="139" t="s">
        <v>26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40"/>
    </row>
    <row r="104" spans="1:12" ht="18.75" customHeight="1">
      <c r="A104" s="97"/>
      <c r="B104" s="80" t="s">
        <v>18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103"/>
    </row>
    <row r="105" spans="1:12" ht="18" customHeight="1">
      <c r="A105" s="134" t="s">
        <v>40</v>
      </c>
      <c r="B105" s="159" t="s">
        <v>41</v>
      </c>
      <c r="C105" s="131">
        <v>2017</v>
      </c>
      <c r="D105" s="133">
        <f>E105+E106+E107+F105+F106+F107+I105+I106+I107+J105+J106+J107</f>
        <v>20778.991</v>
      </c>
      <c r="E105" s="34"/>
      <c r="F105" s="34">
        <f>G105+H105</f>
        <v>0</v>
      </c>
      <c r="G105" s="35"/>
      <c r="H105" s="34"/>
      <c r="I105" s="36">
        <v>662.636</v>
      </c>
      <c r="J105" s="34">
        <v>4584.05</v>
      </c>
      <c r="K105" s="81" t="s">
        <v>15</v>
      </c>
      <c r="L105" s="129" t="s">
        <v>67</v>
      </c>
    </row>
    <row r="106" spans="1:12" ht="18" customHeight="1">
      <c r="A106" s="134"/>
      <c r="B106" s="167"/>
      <c r="C106" s="131"/>
      <c r="D106" s="133"/>
      <c r="E106" s="34"/>
      <c r="F106" s="34">
        <f aca="true" t="shared" si="18" ref="F106:F159">G106+H106</f>
        <v>0</v>
      </c>
      <c r="G106" s="35"/>
      <c r="H106" s="34"/>
      <c r="I106" s="36">
        <v>1051.935</v>
      </c>
      <c r="J106" s="34">
        <v>9066.95</v>
      </c>
      <c r="K106" s="81" t="s">
        <v>16</v>
      </c>
      <c r="L106" s="129"/>
    </row>
    <row r="107" spans="1:12" ht="18" customHeight="1">
      <c r="A107" s="134"/>
      <c r="B107" s="167"/>
      <c r="C107" s="131"/>
      <c r="D107" s="133"/>
      <c r="E107" s="34"/>
      <c r="F107" s="34">
        <f t="shared" si="18"/>
        <v>0</v>
      </c>
      <c r="G107" s="35"/>
      <c r="H107" s="34"/>
      <c r="I107" s="36">
        <v>623.5</v>
      </c>
      <c r="J107" s="34">
        <v>4789.92</v>
      </c>
      <c r="K107" s="81" t="s">
        <v>17</v>
      </c>
      <c r="L107" s="129"/>
    </row>
    <row r="108" spans="1:12" ht="18" customHeight="1">
      <c r="A108" s="134"/>
      <c r="B108" s="167"/>
      <c r="C108" s="131">
        <v>2018</v>
      </c>
      <c r="D108" s="133">
        <f>E108+E109+E110+F108+F109+F110+I108+I109+I110+J108+J109+J110</f>
        <v>22710.704</v>
      </c>
      <c r="E108" s="34"/>
      <c r="F108" s="34">
        <f t="shared" si="18"/>
        <v>0</v>
      </c>
      <c r="G108" s="35"/>
      <c r="H108" s="35"/>
      <c r="I108" s="36">
        <v>673</v>
      </c>
      <c r="J108" s="34">
        <v>5063.113</v>
      </c>
      <c r="K108" s="81" t="s">
        <v>15</v>
      </c>
      <c r="L108" s="129"/>
    </row>
    <row r="109" spans="1:12" ht="18" customHeight="1">
      <c r="A109" s="134"/>
      <c r="B109" s="167"/>
      <c r="C109" s="131"/>
      <c r="D109" s="133"/>
      <c r="E109" s="34"/>
      <c r="F109" s="34">
        <f t="shared" si="18"/>
        <v>0</v>
      </c>
      <c r="G109" s="35"/>
      <c r="H109" s="35"/>
      <c r="I109" s="36">
        <v>1043</v>
      </c>
      <c r="J109" s="34">
        <v>9931.528</v>
      </c>
      <c r="K109" s="81" t="s">
        <v>16</v>
      </c>
      <c r="L109" s="129"/>
    </row>
    <row r="110" spans="1:12" ht="18" customHeight="1">
      <c r="A110" s="134"/>
      <c r="B110" s="167"/>
      <c r="C110" s="131"/>
      <c r="D110" s="133"/>
      <c r="E110" s="34"/>
      <c r="F110" s="34">
        <f t="shared" si="18"/>
        <v>0</v>
      </c>
      <c r="G110" s="35"/>
      <c r="H110" s="35"/>
      <c r="I110" s="36">
        <f>587-16.475</f>
        <v>570.525</v>
      </c>
      <c r="J110" s="34">
        <v>5429.538</v>
      </c>
      <c r="K110" s="81" t="s">
        <v>17</v>
      </c>
      <c r="L110" s="129"/>
    </row>
    <row r="111" spans="1:12" ht="18" customHeight="1">
      <c r="A111" s="134"/>
      <c r="B111" s="167"/>
      <c r="C111" s="131">
        <v>2019</v>
      </c>
      <c r="D111" s="133">
        <f>E111+E112+E113+F111+F112+F113+I111+I112+I113+J111+J112+J113</f>
        <v>23935.088</v>
      </c>
      <c r="E111" s="34"/>
      <c r="F111" s="34">
        <f t="shared" si="18"/>
        <v>0</v>
      </c>
      <c r="G111" s="35"/>
      <c r="H111" s="35"/>
      <c r="I111" s="36">
        <v>804.96</v>
      </c>
      <c r="J111" s="34">
        <v>4896.64</v>
      </c>
      <c r="K111" s="81" t="s">
        <v>15</v>
      </c>
      <c r="L111" s="129"/>
    </row>
    <row r="112" spans="1:12" ht="18" customHeight="1">
      <c r="A112" s="134"/>
      <c r="B112" s="167"/>
      <c r="C112" s="131"/>
      <c r="D112" s="133"/>
      <c r="E112" s="34"/>
      <c r="F112" s="34">
        <f t="shared" si="18"/>
        <v>0</v>
      </c>
      <c r="G112" s="35"/>
      <c r="H112" s="35"/>
      <c r="I112" s="36">
        <f>1542.84+6.49-40</f>
        <v>1509.33</v>
      </c>
      <c r="J112" s="34">
        <v>9726.675</v>
      </c>
      <c r="K112" s="81" t="s">
        <v>16</v>
      </c>
      <c r="L112" s="129"/>
    </row>
    <row r="113" spans="1:12" ht="18" customHeight="1">
      <c r="A113" s="134"/>
      <c r="B113" s="167"/>
      <c r="C113" s="131"/>
      <c r="D113" s="133"/>
      <c r="E113" s="34"/>
      <c r="F113" s="34">
        <f t="shared" si="18"/>
        <v>0</v>
      </c>
      <c r="G113" s="35"/>
      <c r="H113" s="35"/>
      <c r="I113" s="36">
        <v>995.02</v>
      </c>
      <c r="J113" s="34">
        <v>6002.463</v>
      </c>
      <c r="K113" s="81" t="s">
        <v>17</v>
      </c>
      <c r="L113" s="129"/>
    </row>
    <row r="114" spans="1:12" ht="18" customHeight="1">
      <c r="A114" s="134"/>
      <c r="B114" s="167"/>
      <c r="C114" s="131">
        <v>2020</v>
      </c>
      <c r="D114" s="133">
        <f>E114+E115+E116+F114+F115+F116+I114+I115+I116+J114+J115+J116</f>
        <v>25204.21</v>
      </c>
      <c r="E114" s="34"/>
      <c r="F114" s="34">
        <f aca="true" t="shared" si="19" ref="F114:F119">G114+H114</f>
        <v>0</v>
      </c>
      <c r="G114" s="35"/>
      <c r="H114" s="35"/>
      <c r="I114" s="36">
        <f>804.96-200+50</f>
        <v>654.96</v>
      </c>
      <c r="J114" s="34">
        <v>5496.4</v>
      </c>
      <c r="K114" s="81" t="s">
        <v>15</v>
      </c>
      <c r="L114" s="129"/>
    </row>
    <row r="115" spans="1:12" ht="18" customHeight="1">
      <c r="A115" s="134"/>
      <c r="B115" s="167"/>
      <c r="C115" s="131"/>
      <c r="D115" s="133"/>
      <c r="E115" s="34"/>
      <c r="F115" s="34">
        <f t="shared" si="19"/>
        <v>0</v>
      </c>
      <c r="G115" s="35"/>
      <c r="H115" s="35"/>
      <c r="I115" s="36">
        <f>1542.84+6.49-300-50</f>
        <v>1199.33</v>
      </c>
      <c r="J115" s="34">
        <v>10512.9</v>
      </c>
      <c r="K115" s="81" t="s">
        <v>16</v>
      </c>
      <c r="L115" s="129"/>
    </row>
    <row r="116" spans="1:12" ht="18" customHeight="1">
      <c r="A116" s="134"/>
      <c r="B116" s="167"/>
      <c r="C116" s="131"/>
      <c r="D116" s="133"/>
      <c r="E116" s="34"/>
      <c r="F116" s="34">
        <f t="shared" si="19"/>
        <v>0</v>
      </c>
      <c r="G116" s="35"/>
      <c r="H116" s="35"/>
      <c r="I116" s="36">
        <f>995.02-200</f>
        <v>795.02</v>
      </c>
      <c r="J116" s="34">
        <v>6545.6</v>
      </c>
      <c r="K116" s="81" t="s">
        <v>17</v>
      </c>
      <c r="L116" s="129"/>
    </row>
    <row r="117" spans="1:12" ht="18" customHeight="1">
      <c r="A117" s="134"/>
      <c r="B117" s="167"/>
      <c r="C117" s="131">
        <v>2021</v>
      </c>
      <c r="D117" s="133">
        <f>E117+E118+E119+F117+F118+F119+I117+I118+I119+J117+J118+J119</f>
        <v>24422.14706</v>
      </c>
      <c r="E117" s="34"/>
      <c r="F117" s="34">
        <f t="shared" si="19"/>
        <v>0</v>
      </c>
      <c r="G117" s="35"/>
      <c r="H117" s="35"/>
      <c r="I117" s="36">
        <f>835-54-53+293.641+170</f>
        <v>1191.641</v>
      </c>
      <c r="J117" s="34">
        <v>4896.64</v>
      </c>
      <c r="K117" s="81" t="s">
        <v>15</v>
      </c>
      <c r="L117" s="129"/>
    </row>
    <row r="118" spans="1:12" ht="18" customHeight="1">
      <c r="A118" s="134"/>
      <c r="B118" s="167"/>
      <c r="C118" s="131"/>
      <c r="D118" s="133"/>
      <c r="E118" s="34"/>
      <c r="F118" s="34">
        <f t="shared" si="19"/>
        <v>0</v>
      </c>
      <c r="G118" s="35"/>
      <c r="H118" s="35"/>
      <c r="I118" s="104">
        <f>1185-54-108-97.9-20.9-4.4+260+396.97506</f>
        <v>1556.7750600000002</v>
      </c>
      <c r="J118" s="34">
        <v>9726.675</v>
      </c>
      <c r="K118" s="81" t="s">
        <v>16</v>
      </c>
      <c r="L118" s="129"/>
    </row>
    <row r="119" spans="1:12" ht="18" customHeight="1">
      <c r="A119" s="134"/>
      <c r="B119" s="167"/>
      <c r="C119" s="131"/>
      <c r="D119" s="133"/>
      <c r="E119" s="34"/>
      <c r="F119" s="34">
        <f t="shared" si="19"/>
        <v>0</v>
      </c>
      <c r="G119" s="35"/>
      <c r="H119" s="35"/>
      <c r="I119" s="36">
        <f>712-54-59+278.953+170</f>
        <v>1047.953</v>
      </c>
      <c r="J119" s="34">
        <v>6002.463</v>
      </c>
      <c r="K119" s="81" t="s">
        <v>17</v>
      </c>
      <c r="L119" s="129"/>
    </row>
    <row r="120" spans="1:12" s="109" customFormat="1" ht="18" customHeight="1">
      <c r="A120" s="134"/>
      <c r="B120" s="167"/>
      <c r="C120" s="131">
        <v>2022</v>
      </c>
      <c r="D120" s="133">
        <f>E120+E121+E122+F120+F121+F122+I120+I121+I122+J120+J121+J122</f>
        <v>23643.894</v>
      </c>
      <c r="E120" s="106"/>
      <c r="F120" s="106">
        <f t="shared" si="18"/>
        <v>0</v>
      </c>
      <c r="G120" s="105"/>
      <c r="H120" s="105"/>
      <c r="I120" s="36">
        <v>1113.458</v>
      </c>
      <c r="J120" s="106">
        <v>5000</v>
      </c>
      <c r="K120" s="81" t="s">
        <v>15</v>
      </c>
      <c r="L120" s="129"/>
    </row>
    <row r="121" spans="1:12" s="109" customFormat="1" ht="18" customHeight="1">
      <c r="A121" s="134"/>
      <c r="B121" s="167"/>
      <c r="C121" s="131"/>
      <c r="D121" s="133"/>
      <c r="E121" s="106"/>
      <c r="F121" s="106">
        <f t="shared" si="18"/>
        <v>0</v>
      </c>
      <c r="G121" s="105"/>
      <c r="H121" s="105"/>
      <c r="I121" s="36">
        <v>1580.742</v>
      </c>
      <c r="J121" s="106">
        <v>9000</v>
      </c>
      <c r="K121" s="81" t="s">
        <v>16</v>
      </c>
      <c r="L121" s="129"/>
    </row>
    <row r="122" spans="1:12" s="109" customFormat="1" ht="18" customHeight="1">
      <c r="A122" s="134"/>
      <c r="B122" s="167"/>
      <c r="C122" s="131"/>
      <c r="D122" s="133"/>
      <c r="E122" s="106"/>
      <c r="F122" s="106">
        <f t="shared" si="18"/>
        <v>0</v>
      </c>
      <c r="G122" s="105"/>
      <c r="H122" s="105"/>
      <c r="I122" s="36">
        <v>949.694</v>
      </c>
      <c r="J122" s="106">
        <v>6000</v>
      </c>
      <c r="K122" s="81" t="s">
        <v>17</v>
      </c>
      <c r="L122" s="129"/>
    </row>
    <row r="123" spans="1:12" ht="18" customHeight="1">
      <c r="A123" s="134"/>
      <c r="B123" s="167"/>
      <c r="C123" s="131">
        <v>2023</v>
      </c>
      <c r="D123" s="133">
        <f>E123+E124+E125+F123+F124+F125+I123+I124+I125+J123+J124+J125</f>
        <v>23643.894</v>
      </c>
      <c r="E123" s="34"/>
      <c r="F123" s="34">
        <f t="shared" si="18"/>
        <v>0</v>
      </c>
      <c r="G123" s="35"/>
      <c r="H123" s="35"/>
      <c r="I123" s="36">
        <v>1113.458</v>
      </c>
      <c r="J123" s="116">
        <v>5000</v>
      </c>
      <c r="K123" s="81" t="s">
        <v>15</v>
      </c>
      <c r="L123" s="101"/>
    </row>
    <row r="124" spans="1:12" ht="18" customHeight="1">
      <c r="A124" s="134"/>
      <c r="B124" s="167"/>
      <c r="C124" s="131"/>
      <c r="D124" s="133"/>
      <c r="E124" s="34"/>
      <c r="F124" s="34">
        <f t="shared" si="18"/>
        <v>0</v>
      </c>
      <c r="G124" s="35"/>
      <c r="H124" s="35"/>
      <c r="I124" s="36">
        <v>1580.742</v>
      </c>
      <c r="J124" s="116">
        <v>9000</v>
      </c>
      <c r="K124" s="81" t="s">
        <v>16</v>
      </c>
      <c r="L124" s="101"/>
    </row>
    <row r="125" spans="1:12" ht="18" customHeight="1">
      <c r="A125" s="134"/>
      <c r="B125" s="167"/>
      <c r="C125" s="131"/>
      <c r="D125" s="133"/>
      <c r="E125" s="34"/>
      <c r="F125" s="34">
        <f t="shared" si="18"/>
        <v>0</v>
      </c>
      <c r="G125" s="35"/>
      <c r="H125" s="35"/>
      <c r="I125" s="36">
        <v>949.694</v>
      </c>
      <c r="J125" s="116">
        <v>6000</v>
      </c>
      <c r="K125" s="81" t="s">
        <v>17</v>
      </c>
      <c r="L125" s="101"/>
    </row>
    <row r="126" spans="1:12" ht="18" customHeight="1">
      <c r="A126" s="97"/>
      <c r="B126" s="167"/>
      <c r="C126" s="131">
        <v>2024</v>
      </c>
      <c r="D126" s="133">
        <f>E126+E127+E128+F126+F127+F128+I126+I127+I128+J126+J127+J128</f>
        <v>23643.894</v>
      </c>
      <c r="E126" s="116"/>
      <c r="F126" s="116">
        <v>0</v>
      </c>
      <c r="G126" s="111"/>
      <c r="H126" s="111"/>
      <c r="I126" s="36">
        <v>1113.458</v>
      </c>
      <c r="J126" s="116">
        <v>5000</v>
      </c>
      <c r="K126" s="81" t="s">
        <v>15</v>
      </c>
      <c r="L126" s="114"/>
    </row>
    <row r="127" spans="1:12" ht="18" customHeight="1">
      <c r="A127" s="97"/>
      <c r="B127" s="167"/>
      <c r="C127" s="131"/>
      <c r="D127" s="133"/>
      <c r="E127" s="116"/>
      <c r="F127" s="116">
        <v>0</v>
      </c>
      <c r="G127" s="111"/>
      <c r="H127" s="111"/>
      <c r="I127" s="36">
        <v>1580.742</v>
      </c>
      <c r="J127" s="116">
        <v>9000</v>
      </c>
      <c r="K127" s="81" t="s">
        <v>16</v>
      </c>
      <c r="L127" s="114"/>
    </row>
    <row r="128" spans="1:12" ht="18" customHeight="1">
      <c r="A128" s="97"/>
      <c r="B128" s="160"/>
      <c r="C128" s="131"/>
      <c r="D128" s="133"/>
      <c r="E128" s="116"/>
      <c r="F128" s="116">
        <v>0</v>
      </c>
      <c r="G128" s="111"/>
      <c r="H128" s="111"/>
      <c r="I128" s="36">
        <v>949.694</v>
      </c>
      <c r="J128" s="116">
        <v>6000</v>
      </c>
      <c r="K128" s="81" t="s">
        <v>17</v>
      </c>
      <c r="L128" s="114"/>
    </row>
    <row r="129" spans="1:12" ht="18" customHeight="1">
      <c r="A129" s="150" t="s">
        <v>42</v>
      </c>
      <c r="B129" s="168" t="s">
        <v>39</v>
      </c>
      <c r="C129" s="132">
        <v>2017</v>
      </c>
      <c r="D129" s="130">
        <f>E129+E130+E131+F129+F130+F131+I129+I130+I131+J129+J130+J131</f>
        <v>157.393</v>
      </c>
      <c r="E129" s="2"/>
      <c r="F129" s="2">
        <f t="shared" si="18"/>
        <v>0</v>
      </c>
      <c r="G129" s="3"/>
      <c r="H129" s="24"/>
      <c r="I129" s="24">
        <v>57.782</v>
      </c>
      <c r="J129" s="2">
        <v>0</v>
      </c>
      <c r="K129" s="83" t="s">
        <v>15</v>
      </c>
      <c r="L129" s="122" t="s">
        <v>68</v>
      </c>
    </row>
    <row r="130" spans="1:12" ht="18" customHeight="1">
      <c r="A130" s="151"/>
      <c r="B130" s="169"/>
      <c r="C130" s="132"/>
      <c r="D130" s="130"/>
      <c r="E130" s="2"/>
      <c r="F130" s="2">
        <f t="shared" si="18"/>
        <v>0</v>
      </c>
      <c r="G130" s="3"/>
      <c r="H130" s="24"/>
      <c r="I130" s="24">
        <v>45.641</v>
      </c>
      <c r="J130" s="2">
        <v>0</v>
      </c>
      <c r="K130" s="83" t="s">
        <v>16</v>
      </c>
      <c r="L130" s="122"/>
    </row>
    <row r="131" spans="1:12" ht="18" customHeight="1">
      <c r="A131" s="151"/>
      <c r="B131" s="169"/>
      <c r="C131" s="132"/>
      <c r="D131" s="130"/>
      <c r="E131" s="2"/>
      <c r="F131" s="2">
        <f t="shared" si="18"/>
        <v>0</v>
      </c>
      <c r="G131" s="3"/>
      <c r="H131" s="24"/>
      <c r="I131" s="24">
        <v>53.97</v>
      </c>
      <c r="J131" s="2">
        <v>0</v>
      </c>
      <c r="K131" s="83" t="s">
        <v>17</v>
      </c>
      <c r="L131" s="122"/>
    </row>
    <row r="132" spans="1:12" ht="18" customHeight="1">
      <c r="A132" s="151"/>
      <c r="B132" s="169"/>
      <c r="C132" s="132">
        <v>2018</v>
      </c>
      <c r="D132" s="130">
        <f>E132+E133+E134+F132+F133+F134+I132+I133+I134+J132+J133+J134</f>
        <v>162</v>
      </c>
      <c r="E132" s="2"/>
      <c r="F132" s="2">
        <f t="shared" si="18"/>
        <v>0</v>
      </c>
      <c r="G132" s="3"/>
      <c r="H132" s="24"/>
      <c r="I132" s="24">
        <v>54</v>
      </c>
      <c r="J132" s="2">
        <v>0</v>
      </c>
      <c r="K132" s="83" t="s">
        <v>15</v>
      </c>
      <c r="L132" s="122"/>
    </row>
    <row r="133" spans="1:12" ht="18" customHeight="1">
      <c r="A133" s="151"/>
      <c r="B133" s="169"/>
      <c r="C133" s="132"/>
      <c r="D133" s="130"/>
      <c r="E133" s="2"/>
      <c r="F133" s="2">
        <f t="shared" si="18"/>
        <v>0</v>
      </c>
      <c r="G133" s="3"/>
      <c r="H133" s="24"/>
      <c r="I133" s="24">
        <v>54</v>
      </c>
      <c r="J133" s="2">
        <v>0</v>
      </c>
      <c r="K133" s="83" t="s">
        <v>16</v>
      </c>
      <c r="L133" s="122"/>
    </row>
    <row r="134" spans="1:12" ht="18" customHeight="1">
      <c r="A134" s="151"/>
      <c r="B134" s="169"/>
      <c r="C134" s="132"/>
      <c r="D134" s="130"/>
      <c r="E134" s="2"/>
      <c r="F134" s="2">
        <f t="shared" si="18"/>
        <v>0</v>
      </c>
      <c r="G134" s="3"/>
      <c r="H134" s="24"/>
      <c r="I134" s="24">
        <v>54</v>
      </c>
      <c r="J134" s="2">
        <v>0</v>
      </c>
      <c r="K134" s="83" t="s">
        <v>17</v>
      </c>
      <c r="L134" s="122"/>
    </row>
    <row r="135" spans="1:12" ht="18" customHeight="1">
      <c r="A135" s="151"/>
      <c r="B135" s="169"/>
      <c r="C135" s="132">
        <v>2019</v>
      </c>
      <c r="D135" s="130">
        <f>E135+E136+E137+F135+F136+F137+I135+I136+I137+J135+J136+J137</f>
        <v>162</v>
      </c>
      <c r="E135" s="2"/>
      <c r="F135" s="2">
        <f t="shared" si="18"/>
        <v>0</v>
      </c>
      <c r="G135" s="3"/>
      <c r="H135" s="24"/>
      <c r="I135" s="24">
        <v>54</v>
      </c>
      <c r="J135" s="2">
        <v>0</v>
      </c>
      <c r="K135" s="83" t="s">
        <v>15</v>
      </c>
      <c r="L135" s="122"/>
    </row>
    <row r="136" spans="1:12" ht="18" customHeight="1">
      <c r="A136" s="151"/>
      <c r="B136" s="169"/>
      <c r="C136" s="132"/>
      <c r="D136" s="130"/>
      <c r="E136" s="2"/>
      <c r="F136" s="2">
        <f t="shared" si="18"/>
        <v>0</v>
      </c>
      <c r="G136" s="3"/>
      <c r="H136" s="24"/>
      <c r="I136" s="24">
        <v>54</v>
      </c>
      <c r="J136" s="2">
        <v>0</v>
      </c>
      <c r="K136" s="83" t="s">
        <v>16</v>
      </c>
      <c r="L136" s="122"/>
    </row>
    <row r="137" spans="1:12" ht="18" customHeight="1">
      <c r="A137" s="151"/>
      <c r="B137" s="169"/>
      <c r="C137" s="132"/>
      <c r="D137" s="130"/>
      <c r="E137" s="2"/>
      <c r="F137" s="2">
        <f t="shared" si="18"/>
        <v>0</v>
      </c>
      <c r="G137" s="3"/>
      <c r="H137" s="24"/>
      <c r="I137" s="24">
        <v>54</v>
      </c>
      <c r="J137" s="2">
        <v>0</v>
      </c>
      <c r="K137" s="83" t="s">
        <v>17</v>
      </c>
      <c r="L137" s="122"/>
    </row>
    <row r="138" spans="1:12" ht="18" customHeight="1">
      <c r="A138" s="151"/>
      <c r="B138" s="169"/>
      <c r="C138" s="132">
        <v>2020</v>
      </c>
      <c r="D138" s="130">
        <f>E138+E139+E140+F138+F139+F140+I138+I139+I140+J138+J139+J140</f>
        <v>162</v>
      </c>
      <c r="E138" s="2"/>
      <c r="F138" s="2">
        <f aca="true" t="shared" si="20" ref="F138:F143">G138+H138</f>
        <v>0</v>
      </c>
      <c r="G138" s="3"/>
      <c r="H138" s="24"/>
      <c r="I138" s="24">
        <v>54</v>
      </c>
      <c r="J138" s="2">
        <v>0</v>
      </c>
      <c r="K138" s="83" t="s">
        <v>15</v>
      </c>
      <c r="L138" s="122"/>
    </row>
    <row r="139" spans="1:12" ht="18" customHeight="1">
      <c r="A139" s="151"/>
      <c r="B139" s="169"/>
      <c r="C139" s="132"/>
      <c r="D139" s="130"/>
      <c r="E139" s="2"/>
      <c r="F139" s="2">
        <f t="shared" si="20"/>
        <v>0</v>
      </c>
      <c r="G139" s="3"/>
      <c r="H139" s="24"/>
      <c r="I139" s="24">
        <v>54</v>
      </c>
      <c r="J139" s="2">
        <v>0</v>
      </c>
      <c r="K139" s="83" t="s">
        <v>16</v>
      </c>
      <c r="L139" s="122"/>
    </row>
    <row r="140" spans="1:12" ht="18" customHeight="1">
      <c r="A140" s="151"/>
      <c r="B140" s="169"/>
      <c r="C140" s="132"/>
      <c r="D140" s="130"/>
      <c r="E140" s="2"/>
      <c r="F140" s="2">
        <f t="shared" si="20"/>
        <v>0</v>
      </c>
      <c r="G140" s="3"/>
      <c r="H140" s="24"/>
      <c r="I140" s="24">
        <v>54</v>
      </c>
      <c r="J140" s="2">
        <v>0</v>
      </c>
      <c r="K140" s="83" t="s">
        <v>17</v>
      </c>
      <c r="L140" s="122"/>
    </row>
    <row r="141" spans="1:12" ht="18" customHeight="1">
      <c r="A141" s="151"/>
      <c r="B141" s="169"/>
      <c r="C141" s="132">
        <v>2021</v>
      </c>
      <c r="D141" s="130">
        <f>E141+E142+E143+F141+F142+F143+I141+I142+I143+J141+J142+J143</f>
        <v>162</v>
      </c>
      <c r="E141" s="2"/>
      <c r="F141" s="2">
        <f t="shared" si="20"/>
        <v>0</v>
      </c>
      <c r="G141" s="3"/>
      <c r="H141" s="24"/>
      <c r="I141" s="24">
        <v>54</v>
      </c>
      <c r="J141" s="2">
        <v>0</v>
      </c>
      <c r="K141" s="83" t="s">
        <v>15</v>
      </c>
      <c r="L141" s="122"/>
    </row>
    <row r="142" spans="1:12" ht="18" customHeight="1">
      <c r="A142" s="151"/>
      <c r="B142" s="169"/>
      <c r="C142" s="132"/>
      <c r="D142" s="130"/>
      <c r="E142" s="2"/>
      <c r="F142" s="2">
        <f t="shared" si="20"/>
        <v>0</v>
      </c>
      <c r="G142" s="3"/>
      <c r="H142" s="24"/>
      <c r="I142" s="24">
        <v>54</v>
      </c>
      <c r="J142" s="2">
        <v>0</v>
      </c>
      <c r="K142" s="83" t="s">
        <v>16</v>
      </c>
      <c r="L142" s="122"/>
    </row>
    <row r="143" spans="1:12" ht="18" customHeight="1">
      <c r="A143" s="151"/>
      <c r="B143" s="169"/>
      <c r="C143" s="132"/>
      <c r="D143" s="130"/>
      <c r="E143" s="2"/>
      <c r="F143" s="2">
        <f t="shared" si="20"/>
        <v>0</v>
      </c>
      <c r="G143" s="3"/>
      <c r="H143" s="24"/>
      <c r="I143" s="24">
        <v>54</v>
      </c>
      <c r="J143" s="2">
        <v>0</v>
      </c>
      <c r="K143" s="83" t="s">
        <v>17</v>
      </c>
      <c r="L143" s="122"/>
    </row>
    <row r="144" spans="1:12" ht="18" customHeight="1">
      <c r="A144" s="151"/>
      <c r="B144" s="169"/>
      <c r="C144" s="132">
        <v>2022</v>
      </c>
      <c r="D144" s="130">
        <f>E144+E145+E146+F144+F145+F146+I144+I145+I146+J144+J145+J146</f>
        <v>165</v>
      </c>
      <c r="E144" s="2"/>
      <c r="F144" s="2">
        <f t="shared" si="18"/>
        <v>0</v>
      </c>
      <c r="G144" s="3"/>
      <c r="H144" s="24"/>
      <c r="I144" s="24">
        <v>55</v>
      </c>
      <c r="J144" s="2">
        <v>0</v>
      </c>
      <c r="K144" s="83" t="s">
        <v>15</v>
      </c>
      <c r="L144" s="122"/>
    </row>
    <row r="145" spans="1:12" ht="18" customHeight="1">
      <c r="A145" s="151"/>
      <c r="B145" s="169"/>
      <c r="C145" s="132"/>
      <c r="D145" s="130"/>
      <c r="E145" s="2"/>
      <c r="F145" s="2">
        <f t="shared" si="18"/>
        <v>0</v>
      </c>
      <c r="G145" s="3"/>
      <c r="H145" s="24"/>
      <c r="I145" s="24">
        <v>55</v>
      </c>
      <c r="J145" s="2">
        <v>0</v>
      </c>
      <c r="K145" s="83" t="s">
        <v>16</v>
      </c>
      <c r="L145" s="122"/>
    </row>
    <row r="146" spans="1:12" ht="18" customHeight="1">
      <c r="A146" s="151"/>
      <c r="B146" s="169"/>
      <c r="C146" s="132"/>
      <c r="D146" s="130"/>
      <c r="E146" s="2"/>
      <c r="F146" s="2">
        <f t="shared" si="18"/>
        <v>0</v>
      </c>
      <c r="G146" s="3"/>
      <c r="H146" s="24"/>
      <c r="I146" s="24">
        <v>55</v>
      </c>
      <c r="J146" s="2">
        <v>0</v>
      </c>
      <c r="K146" s="83" t="s">
        <v>17</v>
      </c>
      <c r="L146" s="122"/>
    </row>
    <row r="147" spans="1:12" ht="18" customHeight="1">
      <c r="A147" s="151"/>
      <c r="B147" s="169"/>
      <c r="C147" s="132">
        <v>2023</v>
      </c>
      <c r="D147" s="130">
        <f>E147+E148+E149+F147+F148+F149+I147+I148+I149+J147+J148+J149</f>
        <v>180</v>
      </c>
      <c r="E147" s="2"/>
      <c r="F147" s="2">
        <f t="shared" si="18"/>
        <v>0</v>
      </c>
      <c r="G147" s="3"/>
      <c r="H147" s="24"/>
      <c r="I147" s="24">
        <v>60</v>
      </c>
      <c r="J147" s="2">
        <v>0</v>
      </c>
      <c r="K147" s="83" t="s">
        <v>15</v>
      </c>
      <c r="L147" s="122"/>
    </row>
    <row r="148" spans="1:12" ht="18" customHeight="1">
      <c r="A148" s="151"/>
      <c r="B148" s="169"/>
      <c r="C148" s="132"/>
      <c r="D148" s="130"/>
      <c r="E148" s="2"/>
      <c r="F148" s="2">
        <f t="shared" si="18"/>
        <v>0</v>
      </c>
      <c r="G148" s="3"/>
      <c r="H148" s="24"/>
      <c r="I148" s="24">
        <v>60</v>
      </c>
      <c r="J148" s="2">
        <v>0</v>
      </c>
      <c r="K148" s="83" t="s">
        <v>16</v>
      </c>
      <c r="L148" s="122"/>
    </row>
    <row r="149" spans="1:12" ht="18" customHeight="1">
      <c r="A149" s="151"/>
      <c r="B149" s="169"/>
      <c r="C149" s="132"/>
      <c r="D149" s="130"/>
      <c r="E149" s="2"/>
      <c r="F149" s="2">
        <f t="shared" si="18"/>
        <v>0</v>
      </c>
      <c r="G149" s="3"/>
      <c r="H149" s="24"/>
      <c r="I149" s="24">
        <v>60</v>
      </c>
      <c r="J149" s="2">
        <v>0</v>
      </c>
      <c r="K149" s="83" t="s">
        <v>17</v>
      </c>
      <c r="L149" s="122"/>
    </row>
    <row r="150" spans="1:12" ht="18" customHeight="1">
      <c r="A150" s="151"/>
      <c r="B150" s="169"/>
      <c r="C150" s="132">
        <v>2024</v>
      </c>
      <c r="D150" s="130">
        <f>E150+E151+E152+F150+F151+F152+I150+I151+I152+J150+J151+J152</f>
        <v>180</v>
      </c>
      <c r="E150" s="2"/>
      <c r="F150" s="2">
        <f>G150+H150</f>
        <v>0</v>
      </c>
      <c r="G150" s="3"/>
      <c r="H150" s="24"/>
      <c r="I150" s="24">
        <v>60</v>
      </c>
      <c r="J150" s="2">
        <v>0</v>
      </c>
      <c r="K150" s="83" t="s">
        <v>15</v>
      </c>
      <c r="L150" s="113"/>
    </row>
    <row r="151" spans="1:12" ht="18" customHeight="1">
      <c r="A151" s="151"/>
      <c r="B151" s="169"/>
      <c r="C151" s="132"/>
      <c r="D151" s="130"/>
      <c r="E151" s="2"/>
      <c r="F151" s="2">
        <f>G151+H151</f>
        <v>0</v>
      </c>
      <c r="G151" s="3"/>
      <c r="H151" s="24"/>
      <c r="I151" s="24">
        <v>60</v>
      </c>
      <c r="J151" s="2">
        <v>0</v>
      </c>
      <c r="K151" s="83" t="s">
        <v>16</v>
      </c>
      <c r="L151" s="113"/>
    </row>
    <row r="152" spans="1:12" ht="18" customHeight="1">
      <c r="A152" s="152"/>
      <c r="B152" s="170"/>
      <c r="C152" s="132"/>
      <c r="D152" s="130"/>
      <c r="E152" s="2"/>
      <c r="F152" s="2">
        <f>G152+H152</f>
        <v>0</v>
      </c>
      <c r="G152" s="3"/>
      <c r="H152" s="24"/>
      <c r="I152" s="24">
        <v>60</v>
      </c>
      <c r="J152" s="2">
        <v>0</v>
      </c>
      <c r="K152" s="83" t="s">
        <v>17</v>
      </c>
      <c r="L152" s="113"/>
    </row>
    <row r="153" spans="1:12" ht="19.5" customHeight="1">
      <c r="A153" s="150" t="s">
        <v>43</v>
      </c>
      <c r="B153" s="168" t="s">
        <v>44</v>
      </c>
      <c r="C153" s="82">
        <v>2017</v>
      </c>
      <c r="D153" s="2">
        <f aca="true" t="shared" si="21" ref="D153:D159">E153+F153+I153+J153</f>
        <v>180.31</v>
      </c>
      <c r="E153" s="84"/>
      <c r="F153" s="2">
        <f t="shared" si="18"/>
        <v>0</v>
      </c>
      <c r="G153" s="41"/>
      <c r="H153" s="2"/>
      <c r="I153" s="2">
        <v>180.31</v>
      </c>
      <c r="J153" s="2">
        <v>0</v>
      </c>
      <c r="K153" s="168" t="s">
        <v>45</v>
      </c>
      <c r="L153" s="122" t="s">
        <v>69</v>
      </c>
    </row>
    <row r="154" spans="1:12" ht="19.5" customHeight="1">
      <c r="A154" s="151"/>
      <c r="B154" s="169"/>
      <c r="C154" s="82">
        <v>2018</v>
      </c>
      <c r="D154" s="2">
        <f t="shared" si="21"/>
        <v>220</v>
      </c>
      <c r="E154" s="84"/>
      <c r="F154" s="2">
        <f t="shared" si="18"/>
        <v>0</v>
      </c>
      <c r="G154" s="41"/>
      <c r="H154" s="2"/>
      <c r="I154" s="2">
        <v>220</v>
      </c>
      <c r="J154" s="2">
        <v>0</v>
      </c>
      <c r="K154" s="169"/>
      <c r="L154" s="122"/>
    </row>
    <row r="155" spans="1:12" ht="19.5" customHeight="1">
      <c r="A155" s="151"/>
      <c r="B155" s="169"/>
      <c r="C155" s="82">
        <v>2019</v>
      </c>
      <c r="D155" s="2">
        <f t="shared" si="21"/>
        <v>220</v>
      </c>
      <c r="E155" s="84"/>
      <c r="F155" s="2">
        <f t="shared" si="18"/>
        <v>0</v>
      </c>
      <c r="G155" s="41"/>
      <c r="H155" s="2"/>
      <c r="I155" s="2">
        <v>220</v>
      </c>
      <c r="J155" s="2">
        <v>0</v>
      </c>
      <c r="K155" s="169"/>
      <c r="L155" s="122"/>
    </row>
    <row r="156" spans="1:12" ht="19.5" customHeight="1">
      <c r="A156" s="151"/>
      <c r="B156" s="169"/>
      <c r="C156" s="82">
        <v>2020</v>
      </c>
      <c r="D156" s="2">
        <f t="shared" si="21"/>
        <v>220</v>
      </c>
      <c r="E156" s="84"/>
      <c r="F156" s="2">
        <f>G156+H156</f>
        <v>0</v>
      </c>
      <c r="G156" s="41"/>
      <c r="H156" s="2"/>
      <c r="I156" s="2">
        <v>220</v>
      </c>
      <c r="J156" s="2">
        <v>0</v>
      </c>
      <c r="K156" s="169"/>
      <c r="L156" s="122"/>
    </row>
    <row r="157" spans="1:12" ht="27" customHeight="1">
      <c r="A157" s="151"/>
      <c r="B157" s="169"/>
      <c r="C157" s="82">
        <v>2021</v>
      </c>
      <c r="D157" s="2">
        <f t="shared" si="21"/>
        <v>220</v>
      </c>
      <c r="E157" s="84"/>
      <c r="F157" s="2">
        <f>G157+H157</f>
        <v>0</v>
      </c>
      <c r="G157" s="41"/>
      <c r="H157" s="2"/>
      <c r="I157" s="2">
        <v>220</v>
      </c>
      <c r="J157" s="2">
        <v>0</v>
      </c>
      <c r="K157" s="169"/>
      <c r="L157" s="122"/>
    </row>
    <row r="158" spans="1:12" ht="30" customHeight="1">
      <c r="A158" s="151"/>
      <c r="B158" s="169"/>
      <c r="C158" s="82">
        <v>2022</v>
      </c>
      <c r="D158" s="2">
        <f t="shared" si="21"/>
        <v>300</v>
      </c>
      <c r="E158" s="84"/>
      <c r="F158" s="2">
        <f t="shared" si="18"/>
        <v>0</v>
      </c>
      <c r="G158" s="41"/>
      <c r="H158" s="2"/>
      <c r="I158" s="2">
        <v>300</v>
      </c>
      <c r="J158" s="2">
        <v>0</v>
      </c>
      <c r="K158" s="169" t="s">
        <v>71</v>
      </c>
      <c r="L158" s="122"/>
    </row>
    <row r="159" spans="1:12" ht="27" customHeight="1">
      <c r="A159" s="151"/>
      <c r="B159" s="169"/>
      <c r="C159" s="82">
        <v>2023</v>
      </c>
      <c r="D159" s="2">
        <f t="shared" si="21"/>
        <v>300</v>
      </c>
      <c r="E159" s="84"/>
      <c r="F159" s="2">
        <f t="shared" si="18"/>
        <v>0</v>
      </c>
      <c r="G159" s="41"/>
      <c r="H159" s="2"/>
      <c r="I159" s="2">
        <v>300</v>
      </c>
      <c r="J159" s="2">
        <v>0</v>
      </c>
      <c r="K159" s="169"/>
      <c r="L159" s="122"/>
    </row>
    <row r="160" spans="1:12" ht="33.75" customHeight="1">
      <c r="A160" s="152"/>
      <c r="B160" s="170"/>
      <c r="C160" s="82">
        <v>2024</v>
      </c>
      <c r="D160" s="2">
        <f>E160+F160+I160+J160</f>
        <v>300</v>
      </c>
      <c r="E160" s="84"/>
      <c r="F160" s="2">
        <f>G160+H160</f>
        <v>0</v>
      </c>
      <c r="G160" s="41"/>
      <c r="H160" s="2"/>
      <c r="I160" s="2">
        <v>300</v>
      </c>
      <c r="J160" s="2">
        <v>0</v>
      </c>
      <c r="K160" s="170"/>
      <c r="L160" s="113"/>
    </row>
    <row r="161" spans="1:13" s="4" customFormat="1" ht="19.5" customHeight="1">
      <c r="A161" s="174"/>
      <c r="B161" s="171" t="s">
        <v>22</v>
      </c>
      <c r="C161" s="85">
        <v>2017</v>
      </c>
      <c r="D161" s="86">
        <f>D105+D106+D107+D129+D130+D131+D153</f>
        <v>21116.694000000003</v>
      </c>
      <c r="E161" s="87">
        <f>E105+E106+E107+E129+E130+E131+E153</f>
        <v>0</v>
      </c>
      <c r="F161" s="87">
        <f>G161+H161</f>
        <v>0</v>
      </c>
      <c r="G161" s="87">
        <f>G105+G106+G107+G129+G130+G131+G153</f>
        <v>0</v>
      </c>
      <c r="H161" s="87">
        <f>H105+H106+H107+H129+H130+H131+H153</f>
        <v>0</v>
      </c>
      <c r="I161" s="86">
        <f>I105+I106+I107+I129+I130+I131+I153</f>
        <v>2675.774</v>
      </c>
      <c r="J161" s="86">
        <f>J105+J106+J107+J129+J130+J131+J153</f>
        <v>18440.92</v>
      </c>
      <c r="K161" s="183"/>
      <c r="L161" s="186"/>
      <c r="M161" s="10"/>
    </row>
    <row r="162" spans="1:13" s="4" customFormat="1" ht="19.5" customHeight="1">
      <c r="A162" s="175"/>
      <c r="B162" s="172"/>
      <c r="C162" s="88">
        <v>2018</v>
      </c>
      <c r="D162" s="5">
        <f>D108+D109+D110+D132+D133+D134+D154</f>
        <v>23092.704</v>
      </c>
      <c r="E162" s="89">
        <f>E108+E109+E110+E132+E133+E134+E154</f>
        <v>0</v>
      </c>
      <c r="F162" s="90">
        <f>G162+H162</f>
        <v>0</v>
      </c>
      <c r="G162" s="89">
        <f>G108+G109+G110+G132+G133+G134+G154</f>
        <v>0</v>
      </c>
      <c r="H162" s="89">
        <f>H108+H109+H110+H132+H133+H134+H154</f>
        <v>0</v>
      </c>
      <c r="I162" s="5">
        <f>I108+I109+I110+I132+I133+I134+I154</f>
        <v>2668.525</v>
      </c>
      <c r="J162" s="5">
        <f>J108+J109+J110+J132+J133+J134+J154</f>
        <v>20424.179</v>
      </c>
      <c r="K162" s="184"/>
      <c r="L162" s="187"/>
      <c r="M162" s="10"/>
    </row>
    <row r="163" spans="1:13" s="4" customFormat="1" ht="19.5" customHeight="1">
      <c r="A163" s="175"/>
      <c r="B163" s="172"/>
      <c r="C163" s="88">
        <v>2019</v>
      </c>
      <c r="D163" s="5">
        <f>D111+D112+D113+D135+D136+D137+D155</f>
        <v>24317.088</v>
      </c>
      <c r="E163" s="89">
        <f>E111+E112+E113+E135+E136+E137+E155</f>
        <v>0</v>
      </c>
      <c r="F163" s="90">
        <f aca="true" t="shared" si="22" ref="F163:F175">G163+H163</f>
        <v>0</v>
      </c>
      <c r="G163" s="89">
        <f>G111+G112+G113+G135+G136+G137+G155</f>
        <v>0</v>
      </c>
      <c r="H163" s="89">
        <f>H111+H112+H113+H135+H136+H137+H155</f>
        <v>0</v>
      </c>
      <c r="I163" s="5">
        <f>I111+I112+I113+I135+I136+I137+I155</f>
        <v>3691.31</v>
      </c>
      <c r="J163" s="5">
        <f>J111+J112+J113+J135+J136+J137+J155</f>
        <v>20625.778</v>
      </c>
      <c r="K163" s="184"/>
      <c r="L163" s="187"/>
      <c r="M163" s="10"/>
    </row>
    <row r="164" spans="1:13" s="4" customFormat="1" ht="19.5" customHeight="1">
      <c r="A164" s="175"/>
      <c r="B164" s="172"/>
      <c r="C164" s="88">
        <v>2020</v>
      </c>
      <c r="D164" s="5">
        <f>D156+D138+D114</f>
        <v>25586.21</v>
      </c>
      <c r="E164" s="5">
        <f>E114+E115+E116+E140+E144+E145+E156</f>
        <v>0</v>
      </c>
      <c r="F164" s="5">
        <f>F114+F115+F116+F140+F144+F145+F156</f>
        <v>0</v>
      </c>
      <c r="G164" s="5">
        <f>G114+G115+G116+G140+G144+G145+G156</f>
        <v>0</v>
      </c>
      <c r="H164" s="5">
        <f>H114+H115+H116+H140+H144+H145+H156</f>
        <v>0</v>
      </c>
      <c r="I164" s="5">
        <f>I114+I115+I116+I138+I139+I140+I156</f>
        <v>3031.31</v>
      </c>
      <c r="J164" s="5">
        <f>J114+J115+J116+J138+J139+J140+J156</f>
        <v>22554.9</v>
      </c>
      <c r="K164" s="184"/>
      <c r="L164" s="187"/>
      <c r="M164" s="10"/>
    </row>
    <row r="165" spans="1:13" s="4" customFormat="1" ht="19.5" customHeight="1">
      <c r="A165" s="175"/>
      <c r="B165" s="172"/>
      <c r="C165" s="88">
        <v>2021</v>
      </c>
      <c r="D165" s="5">
        <f aca="true" t="shared" si="23" ref="D165:J165">D157+D143+D142+D141+D119+D118+D117</f>
        <v>24804.14706</v>
      </c>
      <c r="E165" s="5">
        <f t="shared" si="23"/>
        <v>0</v>
      </c>
      <c r="F165" s="5">
        <f t="shared" si="23"/>
        <v>0</v>
      </c>
      <c r="G165" s="5">
        <f t="shared" si="23"/>
        <v>0</v>
      </c>
      <c r="H165" s="5">
        <f t="shared" si="23"/>
        <v>0</v>
      </c>
      <c r="I165" s="5">
        <f t="shared" si="23"/>
        <v>4178.369060000001</v>
      </c>
      <c r="J165" s="5">
        <f t="shared" si="23"/>
        <v>20625.778</v>
      </c>
      <c r="K165" s="184"/>
      <c r="L165" s="187"/>
      <c r="M165" s="10"/>
    </row>
    <row r="166" spans="1:13" s="4" customFormat="1" ht="19.5" customHeight="1">
      <c r="A166" s="175"/>
      <c r="B166" s="172"/>
      <c r="C166" s="88">
        <v>2022</v>
      </c>
      <c r="D166" s="91">
        <f>D120+D144+D158</f>
        <v>24108.894</v>
      </c>
      <c r="E166" s="91">
        <f>E120+E121+E122+E144+E145+E146+E158</f>
        <v>0</v>
      </c>
      <c r="F166" s="92">
        <f t="shared" si="22"/>
        <v>0</v>
      </c>
      <c r="G166" s="91">
        <f>G120+G121+G122+G144+G145+G146+G158</f>
        <v>0</v>
      </c>
      <c r="H166" s="91">
        <f>H120+H121+H122+H144+H145+H146+H158</f>
        <v>0</v>
      </c>
      <c r="I166" s="91">
        <f>I120+I121+I122+I144+I145+I146+I158</f>
        <v>4108.894</v>
      </c>
      <c r="J166" s="91">
        <f>J120+J121+J122+J144+J145+J146+J158</f>
        <v>20000</v>
      </c>
      <c r="K166" s="184"/>
      <c r="L166" s="187"/>
      <c r="M166" s="10"/>
    </row>
    <row r="167" spans="1:13" s="4" customFormat="1" ht="19.5" customHeight="1">
      <c r="A167" s="175"/>
      <c r="B167" s="172"/>
      <c r="C167" s="88">
        <v>2023</v>
      </c>
      <c r="D167" s="91">
        <f aca="true" t="shared" si="24" ref="D167:J168">D159+D149+D148+D147+D125+D124+D123</f>
        <v>24123.894</v>
      </c>
      <c r="E167" s="91">
        <f t="shared" si="24"/>
        <v>0</v>
      </c>
      <c r="F167" s="91">
        <f t="shared" si="24"/>
        <v>0</v>
      </c>
      <c r="G167" s="91">
        <f t="shared" si="24"/>
        <v>0</v>
      </c>
      <c r="H167" s="91">
        <f t="shared" si="24"/>
        <v>0</v>
      </c>
      <c r="I167" s="91">
        <f t="shared" si="24"/>
        <v>4123.894</v>
      </c>
      <c r="J167" s="91">
        <f t="shared" si="24"/>
        <v>20000</v>
      </c>
      <c r="K167" s="184"/>
      <c r="L167" s="187"/>
      <c r="M167" s="10"/>
    </row>
    <row r="168" spans="1:13" s="4" customFormat="1" ht="19.5" customHeight="1">
      <c r="A168" s="176"/>
      <c r="B168" s="173"/>
      <c r="C168" s="88">
        <v>2024</v>
      </c>
      <c r="D168" s="91">
        <f t="shared" si="24"/>
        <v>24123.894</v>
      </c>
      <c r="E168" s="91">
        <f t="shared" si="24"/>
        <v>0</v>
      </c>
      <c r="F168" s="91">
        <f t="shared" si="24"/>
        <v>0</v>
      </c>
      <c r="G168" s="91">
        <f t="shared" si="24"/>
        <v>0</v>
      </c>
      <c r="H168" s="91">
        <f t="shared" si="24"/>
        <v>0</v>
      </c>
      <c r="I168" s="91">
        <f t="shared" si="24"/>
        <v>4123.894</v>
      </c>
      <c r="J168" s="91">
        <f t="shared" si="24"/>
        <v>20000</v>
      </c>
      <c r="K168" s="184"/>
      <c r="L168" s="187"/>
      <c r="M168" s="10"/>
    </row>
    <row r="169" spans="1:13" s="4" customFormat="1" ht="19.5" customHeight="1">
      <c r="A169" s="179"/>
      <c r="B169" s="177" t="s">
        <v>19</v>
      </c>
      <c r="C169" s="93" t="s">
        <v>57</v>
      </c>
      <c r="D169" s="94">
        <f>SUM(D170:D176)</f>
        <v>231302.89867000002</v>
      </c>
      <c r="E169" s="94">
        <f aca="true" t="shared" si="25" ref="E169:J169">SUM(E170:E176)</f>
        <v>0</v>
      </c>
      <c r="F169" s="94">
        <f t="shared" si="25"/>
        <v>37063</v>
      </c>
      <c r="G169" s="94">
        <f t="shared" si="25"/>
        <v>26281.800000000003</v>
      </c>
      <c r="H169" s="94">
        <f t="shared" si="25"/>
        <v>10781.2</v>
      </c>
      <c r="I169" s="94">
        <f t="shared" si="25"/>
        <v>49161.04667</v>
      </c>
      <c r="J169" s="94">
        <f t="shared" si="25"/>
        <v>145278.85199999998</v>
      </c>
      <c r="K169" s="184"/>
      <c r="L169" s="187"/>
      <c r="M169" s="10"/>
    </row>
    <row r="170" spans="1:13" s="4" customFormat="1" ht="19.5" customHeight="1">
      <c r="A170" s="179"/>
      <c r="B170" s="178"/>
      <c r="C170" s="95">
        <v>2017</v>
      </c>
      <c r="D170" s="94">
        <f>D94+D161</f>
        <v>26096.412000000004</v>
      </c>
      <c r="E170" s="91">
        <f>E94+E161</f>
        <v>0</v>
      </c>
      <c r="F170" s="96">
        <f t="shared" si="22"/>
        <v>2078</v>
      </c>
      <c r="G170" s="91">
        <f>G94+G161</f>
        <v>0</v>
      </c>
      <c r="H170" s="91">
        <f>H94+H161</f>
        <v>2078</v>
      </c>
      <c r="I170" s="91">
        <f>I94+I161</f>
        <v>5577.492</v>
      </c>
      <c r="J170" s="91">
        <f>J94+J161</f>
        <v>18440.92</v>
      </c>
      <c r="K170" s="184"/>
      <c r="L170" s="187"/>
      <c r="M170" s="10"/>
    </row>
    <row r="171" spans="1:13" s="4" customFormat="1" ht="19.5" customHeight="1">
      <c r="A171" s="179"/>
      <c r="B171" s="178"/>
      <c r="C171" s="95">
        <v>2018</v>
      </c>
      <c r="D171" s="94">
        <f>D95+D162</f>
        <v>27706.082500000004</v>
      </c>
      <c r="E171" s="91">
        <f>E95+E162</f>
        <v>0</v>
      </c>
      <c r="F171" s="96">
        <f t="shared" si="22"/>
        <v>2215</v>
      </c>
      <c r="G171" s="91">
        <f>G95+G162</f>
        <v>0</v>
      </c>
      <c r="H171" s="91">
        <f>H95+H162</f>
        <v>2215</v>
      </c>
      <c r="I171" s="91">
        <f>I95+I162</f>
        <v>5066.9035</v>
      </c>
      <c r="J171" s="91">
        <f>J95+J162</f>
        <v>20424.179</v>
      </c>
      <c r="K171" s="184"/>
      <c r="L171" s="187"/>
      <c r="M171" s="10"/>
    </row>
    <row r="172" spans="1:13" s="4" customFormat="1" ht="19.5" customHeight="1">
      <c r="A172" s="179"/>
      <c r="B172" s="178"/>
      <c r="C172" s="95">
        <v>2019</v>
      </c>
      <c r="D172" s="94">
        <f>D96+D163</f>
        <v>33302.22111</v>
      </c>
      <c r="E172" s="91">
        <f>E96+E163</f>
        <v>0</v>
      </c>
      <c r="F172" s="96">
        <f t="shared" si="22"/>
        <v>2292</v>
      </c>
      <c r="G172" s="91">
        <f>G96+G163</f>
        <v>0</v>
      </c>
      <c r="H172" s="91">
        <f>H96+H163</f>
        <v>2292</v>
      </c>
      <c r="I172" s="91">
        <f>I96+I163</f>
        <v>7777.14611</v>
      </c>
      <c r="J172" s="91">
        <f>J96+J163</f>
        <v>23233.074999999997</v>
      </c>
      <c r="K172" s="184"/>
      <c r="L172" s="187"/>
      <c r="M172" s="10"/>
    </row>
    <row r="173" spans="1:13" s="4" customFormat="1" ht="19.5" customHeight="1">
      <c r="A173" s="179"/>
      <c r="B173" s="178"/>
      <c r="C173" s="95">
        <v>2020</v>
      </c>
      <c r="D173" s="94">
        <f>D97+D164</f>
        <v>35431.61</v>
      </c>
      <c r="E173" s="91">
        <f>E97+E164</f>
        <v>0</v>
      </c>
      <c r="F173" s="96">
        <f>G173+H173</f>
        <v>5924.2</v>
      </c>
      <c r="G173" s="91">
        <f>G97+G164</f>
        <v>3250</v>
      </c>
      <c r="H173" s="91">
        <f>H97+H164</f>
        <v>2674.2</v>
      </c>
      <c r="I173" s="91">
        <f>I97+I164</f>
        <v>6952.51</v>
      </c>
      <c r="J173" s="91">
        <f>J97+J164</f>
        <v>22554.9</v>
      </c>
      <c r="K173" s="184"/>
      <c r="L173" s="187"/>
      <c r="M173" s="10"/>
    </row>
    <row r="174" spans="1:13" s="4" customFormat="1" ht="19.5" customHeight="1">
      <c r="A174" s="179"/>
      <c r="B174" s="178"/>
      <c r="C174" s="95">
        <v>2021</v>
      </c>
      <c r="D174" s="94">
        <f>D98+D165</f>
        <v>36172.79606</v>
      </c>
      <c r="E174" s="91">
        <f>E98+E165</f>
        <v>0</v>
      </c>
      <c r="F174" s="96">
        <f>G174+H174</f>
        <v>8041.1</v>
      </c>
      <c r="G174" s="91">
        <f>G98+G165</f>
        <v>7573.1</v>
      </c>
      <c r="H174" s="91">
        <f>H98+H165</f>
        <v>468</v>
      </c>
      <c r="I174" s="108">
        <f>I98+I165</f>
        <v>7705.918060000001</v>
      </c>
      <c r="J174" s="91">
        <f>J98+J165</f>
        <v>20625.778</v>
      </c>
      <c r="K174" s="184"/>
      <c r="L174" s="187"/>
      <c r="M174" s="10"/>
    </row>
    <row r="175" spans="1:13" s="4" customFormat="1" ht="19.5" customHeight="1">
      <c r="A175" s="179"/>
      <c r="B175" s="178"/>
      <c r="C175" s="95">
        <v>2022</v>
      </c>
      <c r="D175" s="94">
        <f>D99+D166</f>
        <v>36302.782999999996</v>
      </c>
      <c r="E175" s="91">
        <f>E99+E166</f>
        <v>0</v>
      </c>
      <c r="F175" s="96">
        <f t="shared" si="22"/>
        <v>8177.6</v>
      </c>
      <c r="G175" s="91">
        <f>G99+G166</f>
        <v>7655.6</v>
      </c>
      <c r="H175" s="91">
        <f>H99+H166</f>
        <v>522</v>
      </c>
      <c r="I175" s="91">
        <f>I99+I166</f>
        <v>8125.183</v>
      </c>
      <c r="J175" s="91">
        <f>J99+J166</f>
        <v>20000</v>
      </c>
      <c r="K175" s="184"/>
      <c r="L175" s="187"/>
      <c r="M175" s="10"/>
    </row>
    <row r="176" spans="1:13" s="4" customFormat="1" ht="19.5" customHeight="1">
      <c r="A176" s="179"/>
      <c r="B176" s="178"/>
      <c r="C176" s="95">
        <v>2023</v>
      </c>
      <c r="D176" s="94">
        <f>D100+D167</f>
        <v>36290.994</v>
      </c>
      <c r="E176" s="91">
        <f>E100+E167</f>
        <v>0</v>
      </c>
      <c r="F176" s="91">
        <f>F100+F167</f>
        <v>8335.1</v>
      </c>
      <c r="G176" s="91">
        <f>G100+G167</f>
        <v>7803.1</v>
      </c>
      <c r="H176" s="91">
        <f>H100+H167</f>
        <v>532</v>
      </c>
      <c r="I176" s="91">
        <f>I100+I167</f>
        <v>7955.894</v>
      </c>
      <c r="J176" s="91">
        <f>J100+J167</f>
        <v>20000</v>
      </c>
      <c r="K176" s="184"/>
      <c r="L176" s="187"/>
      <c r="M176" s="10"/>
    </row>
    <row r="177" spans="1:13" s="4" customFormat="1" ht="19.5" customHeight="1" thickBot="1">
      <c r="A177" s="179"/>
      <c r="B177" s="178"/>
      <c r="C177" s="180">
        <v>2024</v>
      </c>
      <c r="D177" s="181">
        <f>D101+D168</f>
        <v>36290.994</v>
      </c>
      <c r="E177" s="182">
        <f>E101+E168</f>
        <v>0</v>
      </c>
      <c r="F177" s="182">
        <f>F101+F168</f>
        <v>8335.1</v>
      </c>
      <c r="G177" s="182">
        <f>G101+G168</f>
        <v>7803.1</v>
      </c>
      <c r="H177" s="182">
        <f>H101+H168</f>
        <v>532</v>
      </c>
      <c r="I177" s="182">
        <f>I101+I168</f>
        <v>7955.894</v>
      </c>
      <c r="J177" s="182">
        <f>J101+J168</f>
        <v>20000</v>
      </c>
      <c r="K177" s="185"/>
      <c r="L177" s="188"/>
      <c r="M177" s="10"/>
    </row>
    <row r="178" spans="1:13" s="4" customFormat="1" ht="19.5" customHeight="1">
      <c r="A178" s="25"/>
      <c r="B178" s="26"/>
      <c r="C178" s="27"/>
      <c r="D178" s="28"/>
      <c r="E178" s="29"/>
      <c r="F178" s="30"/>
      <c r="G178" s="29"/>
      <c r="H178" s="29"/>
      <c r="I178" s="31"/>
      <c r="J178" s="31"/>
      <c r="K178" s="32"/>
      <c r="L178" s="32"/>
      <c r="M178" s="10"/>
    </row>
    <row r="179" spans="2:11" ht="16.5" customHeight="1">
      <c r="B179" s="33"/>
      <c r="C179" s="12"/>
      <c r="D179" s="1"/>
      <c r="E179" s="13"/>
      <c r="F179" s="13"/>
      <c r="G179" s="14"/>
      <c r="H179" s="15"/>
      <c r="I179" s="11"/>
      <c r="J179" s="11"/>
      <c r="K179" s="15"/>
    </row>
    <row r="180" spans="2:11" ht="23.25" customHeight="1">
      <c r="B180" s="11"/>
      <c r="C180" s="12"/>
      <c r="D180" s="12"/>
      <c r="E180" s="16"/>
      <c r="F180" s="16"/>
      <c r="G180" s="17"/>
      <c r="H180" s="18"/>
      <c r="I180" s="19"/>
      <c r="J180" s="19"/>
      <c r="K180" s="11"/>
    </row>
    <row r="181" spans="2:11" ht="20.25">
      <c r="B181" s="11"/>
      <c r="C181" s="12"/>
      <c r="D181" s="12"/>
      <c r="E181" s="16"/>
      <c r="F181" s="16"/>
      <c r="G181" s="17"/>
      <c r="H181" s="20"/>
      <c r="I181" s="11"/>
      <c r="J181" s="11"/>
      <c r="K181" s="11"/>
    </row>
    <row r="182" spans="2:11" ht="27.75" customHeight="1">
      <c r="B182" s="11"/>
      <c r="C182" s="12"/>
      <c r="D182" s="12"/>
      <c r="E182" s="11"/>
      <c r="F182" s="11"/>
      <c r="G182" s="17"/>
      <c r="H182" s="11"/>
      <c r="I182" s="21"/>
      <c r="J182" s="21"/>
      <c r="K182" s="11"/>
    </row>
    <row r="183" spans="2:11" ht="21.75" customHeight="1">
      <c r="B183" s="11"/>
      <c r="C183" s="12"/>
      <c r="D183" s="12"/>
      <c r="E183" s="11"/>
      <c r="F183" s="11"/>
      <c r="G183" s="17"/>
      <c r="H183" s="11"/>
      <c r="I183" s="11"/>
      <c r="J183" s="11"/>
      <c r="K183" s="11"/>
    </row>
    <row r="184" spans="2:11" ht="27.75" customHeight="1">
      <c r="B184" s="11"/>
      <c r="C184" s="22"/>
      <c r="D184" s="12"/>
      <c r="E184" s="11"/>
      <c r="F184" s="11"/>
      <c r="G184" s="17"/>
      <c r="H184" s="20"/>
      <c r="I184" s="11"/>
      <c r="J184" s="11"/>
      <c r="K184" s="11"/>
    </row>
    <row r="185" spans="2:10" ht="21" customHeight="1">
      <c r="B185" s="23"/>
      <c r="C185" s="23"/>
      <c r="D185" s="23"/>
      <c r="E185" s="23"/>
      <c r="F185" s="23"/>
      <c r="G185" s="23"/>
      <c r="H185" s="23"/>
      <c r="I185" s="23"/>
      <c r="J185" s="23"/>
    </row>
  </sheetData>
  <sheetProtection/>
  <mergeCells count="117">
    <mergeCell ref="L161:L177"/>
    <mergeCell ref="K158:K160"/>
    <mergeCell ref="B153:B160"/>
    <mergeCell ref="A153:A160"/>
    <mergeCell ref="A129:A152"/>
    <mergeCell ref="B161:B168"/>
    <mergeCell ref="A161:A168"/>
    <mergeCell ref="K161:K177"/>
    <mergeCell ref="K89:K91"/>
    <mergeCell ref="L83:L91"/>
    <mergeCell ref="B105:B128"/>
    <mergeCell ref="C126:C128"/>
    <mergeCell ref="D126:D128"/>
    <mergeCell ref="C150:C152"/>
    <mergeCell ref="D150:D152"/>
    <mergeCell ref="B129:B152"/>
    <mergeCell ref="A16:A30"/>
    <mergeCell ref="B16:B30"/>
    <mergeCell ref="A63:A76"/>
    <mergeCell ref="B63:B76"/>
    <mergeCell ref="C75:C76"/>
    <mergeCell ref="K86:K88"/>
    <mergeCell ref="B31:B37"/>
    <mergeCell ref="A31:A37"/>
    <mergeCell ref="B51:B62"/>
    <mergeCell ref="A51:A62"/>
    <mergeCell ref="C73:C74"/>
    <mergeCell ref="C67:C68"/>
    <mergeCell ref="C65:C66"/>
    <mergeCell ref="C57:C58"/>
    <mergeCell ref="C59:C60"/>
    <mergeCell ref="L129:L149"/>
    <mergeCell ref="D147:D149"/>
    <mergeCell ref="D123:D125"/>
    <mergeCell ref="C141:C143"/>
    <mergeCell ref="D141:D143"/>
    <mergeCell ref="D135:D137"/>
    <mergeCell ref="L153:L159"/>
    <mergeCell ref="C147:C149"/>
    <mergeCell ref="C144:C146"/>
    <mergeCell ref="A105:A125"/>
    <mergeCell ref="C138:C140"/>
    <mergeCell ref="B169:B177"/>
    <mergeCell ref="A169:A177"/>
    <mergeCell ref="B38:B50"/>
    <mergeCell ref="A38:A50"/>
    <mergeCell ref="C71:C72"/>
    <mergeCell ref="C69:C70"/>
    <mergeCell ref="C135:C137"/>
    <mergeCell ref="B102:L102"/>
    <mergeCell ref="B77:B82"/>
    <mergeCell ref="C129:C131"/>
    <mergeCell ref="L17:L24"/>
    <mergeCell ref="C39:C40"/>
    <mergeCell ref="C61:C62"/>
    <mergeCell ref="A4:A8"/>
    <mergeCell ref="A11:A12"/>
    <mergeCell ref="A13:A14"/>
    <mergeCell ref="K4:K8"/>
    <mergeCell ref="D39:D40"/>
    <mergeCell ref="B10:L10"/>
    <mergeCell ref="L31:L82"/>
    <mergeCell ref="C41:C42"/>
    <mergeCell ref="C43:C44"/>
    <mergeCell ref="C45:C46"/>
    <mergeCell ref="C47:C48"/>
    <mergeCell ref="C49:C50"/>
    <mergeCell ref="C53:C54"/>
    <mergeCell ref="C55:C56"/>
    <mergeCell ref="D129:D131"/>
    <mergeCell ref="B103:L103"/>
    <mergeCell ref="C105:C107"/>
    <mergeCell ref="C117:C119"/>
    <mergeCell ref="D105:D107"/>
    <mergeCell ref="C123:C125"/>
    <mergeCell ref="D144:D146"/>
    <mergeCell ref="D111:D113"/>
    <mergeCell ref="D117:D119"/>
    <mergeCell ref="D114:D116"/>
    <mergeCell ref="C111:C113"/>
    <mergeCell ref="B94:B100"/>
    <mergeCell ref="D108:D110"/>
    <mergeCell ref="A77:A82"/>
    <mergeCell ref="B83:B89"/>
    <mergeCell ref="C92:C93"/>
    <mergeCell ref="A92:A93"/>
    <mergeCell ref="D84:D85"/>
    <mergeCell ref="A94:A100"/>
    <mergeCell ref="A83:A90"/>
    <mergeCell ref="C84:C85"/>
    <mergeCell ref="D138:D140"/>
    <mergeCell ref="C108:C110"/>
    <mergeCell ref="C120:C122"/>
    <mergeCell ref="D132:D134"/>
    <mergeCell ref="C132:C134"/>
    <mergeCell ref="L105:L122"/>
    <mergeCell ref="C114:C116"/>
    <mergeCell ref="D120:D122"/>
    <mergeCell ref="K153:K157"/>
    <mergeCell ref="B13:L13"/>
    <mergeCell ref="B14:L14"/>
    <mergeCell ref="E5:E8"/>
    <mergeCell ref="J4:J8"/>
    <mergeCell ref="I5:I8"/>
    <mergeCell ref="G7:H7"/>
    <mergeCell ref="F6:H6"/>
    <mergeCell ref="F7:F8"/>
    <mergeCell ref="B11:L12"/>
    <mergeCell ref="D1:L1"/>
    <mergeCell ref="B3:L3"/>
    <mergeCell ref="B4:B8"/>
    <mergeCell ref="C4:C8"/>
    <mergeCell ref="D4:D8"/>
    <mergeCell ref="E4:I4"/>
    <mergeCell ref="L4:L8"/>
    <mergeCell ref="F5:H5"/>
    <mergeCell ref="I2:L2"/>
  </mergeCells>
  <printOptions horizontalCentered="1"/>
  <pageMargins left="0.3937007874015748" right="0.3937007874015748" top="0.5905511811023623" bottom="0" header="0" footer="0"/>
  <pageSetup horizontalDpi="600" verticalDpi="600" orientation="landscape" paperSize="9" scale="69" r:id="rId1"/>
  <rowBreaks count="4" manualBreakCount="4">
    <brk id="41" max="11" man="1"/>
    <brk id="82" max="11" man="1"/>
    <brk id="101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2021-09-29T08:17:58Z</cp:lastPrinted>
  <dcterms:created xsi:type="dcterms:W3CDTF">2010-09-22T09:05:38Z</dcterms:created>
  <dcterms:modified xsi:type="dcterms:W3CDTF">2021-09-29T08:19:21Z</dcterms:modified>
  <cp:category/>
  <cp:version/>
  <cp:contentType/>
  <cp:contentStatus/>
</cp:coreProperties>
</file>