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478" activeTab="0"/>
  </bookViews>
  <sheets>
    <sheet name="Изменения на 30.07.2018" sheetId="1" r:id="rId1"/>
  </sheets>
  <definedNames>
    <definedName name="_xlnm.Print_Titles" localSheetId="0">'Изменения на 30.07.2018'!$7:$12</definedName>
    <definedName name="_xlnm.Print_Area" localSheetId="0">'Изменения на 30.07.2018'!$A$1:$M$234</definedName>
  </definedNames>
  <calcPr fullCalcOnLoad="1"/>
</workbook>
</file>

<file path=xl/sharedStrings.xml><?xml version="1.0" encoding="utf-8"?>
<sst xmlns="http://schemas.openxmlformats.org/spreadsheetml/2006/main" count="283" uniqueCount="158">
  <si>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</si>
  <si>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</si>
  <si>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</si>
  <si>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</si>
  <si>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</si>
  <si>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</si>
  <si>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</si>
  <si>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</si>
  <si>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</si>
  <si>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</si>
  <si>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</si>
  <si>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</si>
  <si>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</si>
  <si>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</si>
  <si>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</si>
  <si>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</si>
  <si>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</si>
  <si>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</si>
  <si>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</si>
  <si>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</si>
  <si>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</si>
  <si>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</si>
  <si>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</si>
  <si>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</si>
  <si>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2. «Обеспечение лицензионных требований к деятельности образовательных учреждений»</t>
  </si>
  <si>
    <t>5. "Социальная поддержка населения"</t>
  </si>
  <si>
    <t>МБДОУ ЦРР Д/С № 5</t>
  </si>
  <si>
    <t>МБОУСОШ №1</t>
  </si>
  <si>
    <t>МБОУСОШ №2</t>
  </si>
  <si>
    <t>Централизованная бухгалтерия, методический кабинет управления образования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</si>
  <si>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</si>
  <si>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</si>
  <si>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</si>
  <si>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</si>
  <si>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Образовательные учреждения</t>
  </si>
  <si>
    <t>Управление образования, МБОУ ДОД ЦВР "Лад"</t>
  </si>
  <si>
    <t>ИТОГО по подпрограмме:</t>
  </si>
  <si>
    <t xml:space="preserve">2017 г. </t>
  </si>
  <si>
    <t xml:space="preserve">2018 г. </t>
  </si>
  <si>
    <t xml:space="preserve">2019 г. 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</si>
  <si>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</si>
  <si>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</si>
  <si>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</si>
  <si>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</si>
  <si>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</si>
  <si>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</si>
  <si>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текущий ремонт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</si>
  <si>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</si>
  <si>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</si>
  <si>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</si>
  <si>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</si>
  <si>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1.12. Вырубка деревьев на территории образовательных учреждений</t>
  </si>
  <si>
    <t>Итого по разделу 3:</t>
  </si>
  <si>
    <t>МБОУ ДОД ЦВР "Лад",МБОУ СОШ №1 , МБДОУ ЦРР Д/С №5; Д/с 3; Д/с 6;СОШ №2</t>
  </si>
  <si>
    <t>2020 г.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</si>
  <si>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</si>
  <si>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</si>
  <si>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</si>
  <si>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</si>
  <si>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</si>
  <si>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</si>
  <si>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</si>
  <si>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ЦВР (ДООЛ)</t>
  </si>
  <si>
    <t>ГКМХ</t>
  </si>
  <si>
    <t>Образовательные учреждения (сош 2)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</si>
  <si>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</si>
  <si>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</si>
  <si>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</si>
  <si>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</si>
  <si>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</si>
  <si>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</si>
  <si>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</si>
  <si>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 xml:space="preserve">            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</si>
  <si>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</si>
  <si>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</si>
  <si>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</si>
  <si>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</si>
  <si>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</si>
  <si>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</si>
  <si>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</si>
  <si>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>Управление образщования</t>
  </si>
  <si>
    <t xml:space="preserve">Цель: Развитие инфраструктуры и обеспечение безопасности обучающихся и работников образовательных учреждений во время их учебной и трудовой деятельности путем проведения реконструкций, капитального и текущего ремонтов, повышения безопасности жизнедеятельности: пожарной, антитеррористической, а также технической и электрической безопасности зданий, сооружений образовательных учреждений </t>
  </si>
  <si>
    <t xml:space="preserve">          3. Выполнение основных общеобразовательных программ дошкольного образования в части реализации, содержания и воспитания.</t>
  </si>
  <si>
    <r>
      <t>Задачи: 1. 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 2</t>
    </r>
    <r>
      <rPr>
        <sz val="14"/>
        <rFont val="Times New Roman"/>
        <family val="1"/>
      </rPr>
      <t>. Обеспечение норм СанПиН для дошкольных, общеобразовательных учреждений и учреждений дополнительного образования.</t>
    </r>
  </si>
  <si>
    <t xml:space="preserve">Задачи:
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
</t>
  </si>
  <si>
    <t>Цель:Повышение эффективности управления  в системе образования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</si>
  <si>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</si>
  <si>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</si>
  <si>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</si>
  <si>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Задача: Обеспечение условий реализации образовательных программ соответствующих уровней 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</si>
  <si>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</si>
  <si>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</si>
  <si>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 xml:space="preserve">       4.   Мероприятия муниципальной подпрограммы «Развитие общего, дошкольного и дополнительного образования ЗАТО г.Радужный Владимирской области»</t>
  </si>
  <si>
    <t>текущий . ремонт, в т.ч.</t>
  </si>
  <si>
    <t>ремонт. пищеблока МБДОУ Д/С №5</t>
  </si>
  <si>
    <t>Цель: обеспечение доступности качественного дошкольного,  общего  и дополнительного  образования, соответствующего требованиям развития экономики, современным потребностям общества и каждого гражданина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</si>
  <si>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</si>
  <si>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</si>
  <si>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1.2.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</si>
  <si>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                                  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</si>
  <si>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</si>
  <si>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</si>
  <si>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</si>
  <si>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</si>
  <si>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</si>
  <si>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</si>
  <si>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</si>
  <si>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</si>
  <si>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</si>
  <si>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 xml:space="preserve"> Поощрение лучших учителей-лаурятов областного конкурса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</si>
  <si>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</si>
  <si>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</si>
  <si>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</si>
  <si>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 xml:space="preserve"> Оснащение пунктов проведения экзаменов системами видеонаблюдения, переносными металлоискателями при проведении государственной итоговой аттестации по образовательным программам среднего образования</t>
  </si>
  <si>
    <t>1.10.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</si>
  <si>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</si>
  <si>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</si>
  <si>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 xml:space="preserve"> Общеобразовательных учреждений (текущий ремонт)</t>
  </si>
  <si>
    <t>2.1.2.</t>
  </si>
  <si>
    <t xml:space="preserve"> Учреждения дополнительного образования (текущий ремонт)</t>
  </si>
  <si>
    <t>2.1.3..</t>
  </si>
  <si>
    <t>Дошкольных учреждений  (текущий ремонт)</t>
  </si>
  <si>
    <t>3.1.</t>
  </si>
  <si>
    <t>.Нормативные затраты, непосредственно связанные с оказанием муниципальных услуг</t>
  </si>
  <si>
    <t>3.2.</t>
  </si>
  <si>
    <t xml:space="preserve"> Выполнение  функций муниципального задания  </t>
  </si>
  <si>
    <t>4.1.</t>
  </si>
  <si>
    <t xml:space="preserve"> Расходы на обеспечение деятельности (оказания услуг) муниципальных организаций</t>
  </si>
  <si>
    <t>5.1.</t>
  </si>
  <si>
    <t xml:space="preserve"> Социальная поддержка детей-инвалидов дошкольного возраста</t>
  </si>
  <si>
    <t>5.2.</t>
  </si>
  <si>
    <t xml:space="preserve"> Соцальная поддерка по оплате жилья и коммуных услуг отдельным категориям граждан</t>
  </si>
  <si>
    <t>5.3.</t>
  </si>
  <si>
    <t xml:space="preserve"> Компенсация части родительской платы за содержание ребенка в  муниципальных образовательных учреждениях</t>
  </si>
  <si>
    <t>2017-2020г.г.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</si>
  <si>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</si>
  <si>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</si>
  <si>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</si>
  <si>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</si>
  <si>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</si>
  <si>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</si>
  <si>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</si>
  <si>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</si>
  <si>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Проектные  работы , реконструкция , текущий ремонт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</si>
  <si>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</si>
  <si>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</si>
  <si>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</si>
  <si>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</si>
  <si>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</si>
  <si>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</si>
  <si>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</si>
  <si>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</si>
  <si>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</si>
  <si>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</si>
  <si>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Управление образования    в т. ч 40,250- премия отличникам учебы</t>
  </si>
  <si>
    <t xml:space="preserve">                                                                                                                                                                              Приложение № 2 к Постановлению администрации ЗАТО </t>
  </si>
  <si>
    <t xml:space="preserve">                                                                                                                                                                              г. Радужный Владимирской области  №______ от ________ </t>
  </si>
  <si>
    <t xml:space="preserve">                                                                                                                 Приложение № 2 к постановлению                                 администрации ЗАТО г. Радужный о№ 1130 от 13.08.2018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</si>
</sst>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</numFmts>
  <fonts count="5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179" fontId="1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14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8" fontId="15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6" fillId="0" borderId="0" xfId="0" applyNumberFormat="1" applyFont="1" applyAlignment="1">
      <alignment/>
    </xf>
    <xf numFmtId="0" fontId="17" fillId="33" borderId="1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177" fontId="13" fillId="33" borderId="13" xfId="0" applyNumberFormat="1" applyFont="1" applyFill="1" applyBorder="1" applyAlignment="1">
      <alignment horizontal="center" vertical="top" wrapText="1"/>
    </xf>
    <xf numFmtId="177" fontId="17" fillId="33" borderId="12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13" fillId="34" borderId="12" xfId="0" applyFont="1" applyFill="1" applyBorder="1" applyAlignment="1">
      <alignment horizontal="center" vertical="top" wrapText="1"/>
    </xf>
    <xf numFmtId="177" fontId="14" fillId="34" borderId="11" xfId="0" applyNumberFormat="1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vertical="top" wrapText="1"/>
    </xf>
    <xf numFmtId="178" fontId="7" fillId="0" borderId="0" xfId="0" applyNumberFormat="1" applyFont="1" applyAlignment="1">
      <alignment/>
    </xf>
    <xf numFmtId="177" fontId="17" fillId="33" borderId="13" xfId="0" applyNumberFormat="1" applyFont="1" applyFill="1" applyBorder="1" applyAlignment="1">
      <alignment horizontal="center" vertical="top" wrapText="1"/>
    </xf>
    <xf numFmtId="177" fontId="14" fillId="33" borderId="12" xfId="0" applyNumberFormat="1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177" fontId="13" fillId="0" borderId="14" xfId="0" applyNumberFormat="1" applyFont="1" applyBorder="1" applyAlignment="1">
      <alignment vertical="top" wrapText="1"/>
    </xf>
    <xf numFmtId="177" fontId="4" fillId="34" borderId="0" xfId="0" applyNumberFormat="1" applyFont="1" applyFill="1" applyAlignment="1">
      <alignment/>
    </xf>
    <xf numFmtId="0" fontId="17" fillId="33" borderId="2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177" fontId="17" fillId="0" borderId="12" xfId="0" applyNumberFormat="1" applyFont="1" applyFill="1" applyBorder="1" applyAlignment="1">
      <alignment horizontal="center" vertical="top" wrapText="1"/>
    </xf>
    <xf numFmtId="177" fontId="14" fillId="0" borderId="11" xfId="0" applyNumberFormat="1" applyFont="1" applyFill="1" applyBorder="1" applyAlignment="1">
      <alignment horizontal="center" vertical="top" wrapText="1"/>
    </xf>
    <xf numFmtId="178" fontId="13" fillId="0" borderId="12" xfId="0" applyNumberFormat="1" applyFont="1" applyFill="1" applyBorder="1" applyAlignment="1">
      <alignment vertical="top" wrapText="1"/>
    </xf>
    <xf numFmtId="178" fontId="13" fillId="0" borderId="16" xfId="0" applyNumberFormat="1" applyFont="1" applyFill="1" applyBorder="1" applyAlignment="1">
      <alignment vertical="top" wrapText="1"/>
    </xf>
    <xf numFmtId="178" fontId="14" fillId="0" borderId="12" xfId="0" applyNumberFormat="1" applyFont="1" applyFill="1" applyBorder="1" applyAlignment="1">
      <alignment horizontal="center" vertical="top" wrapText="1"/>
    </xf>
    <xf numFmtId="178" fontId="14" fillId="0" borderId="14" xfId="0" applyNumberFormat="1" applyFont="1" applyFill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1" fontId="14" fillId="0" borderId="17" xfId="0" applyNumberFormat="1" applyFont="1" applyFill="1" applyBorder="1" applyAlignment="1">
      <alignment horizontal="center" vertical="top" wrapText="1"/>
    </xf>
    <xf numFmtId="177" fontId="13" fillId="0" borderId="13" xfId="0" applyNumberFormat="1" applyFont="1" applyFill="1" applyBorder="1" applyAlignment="1">
      <alignment horizontal="center" vertical="top" wrapText="1"/>
    </xf>
    <xf numFmtId="177" fontId="13" fillId="34" borderId="13" xfId="0" applyNumberFormat="1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177" fontId="14" fillId="0" borderId="12" xfId="0" applyNumberFormat="1" applyFont="1" applyFill="1" applyBorder="1" applyAlignment="1">
      <alignment horizontal="center" vertical="top" wrapText="1"/>
    </xf>
    <xf numFmtId="179" fontId="17" fillId="33" borderId="11" xfId="0" applyNumberFormat="1" applyFont="1" applyFill="1" applyBorder="1" applyAlignment="1">
      <alignment horizontal="center" vertical="top" wrapText="1"/>
    </xf>
    <xf numFmtId="177" fontId="17" fillId="0" borderId="11" xfId="0" applyNumberFormat="1" applyFont="1" applyFill="1" applyBorder="1" applyAlignment="1">
      <alignment horizontal="center" vertical="top" wrapText="1"/>
    </xf>
    <xf numFmtId="177" fontId="17" fillId="33" borderId="11" xfId="0" applyNumberFormat="1" applyFont="1" applyFill="1" applyBorder="1" applyAlignment="1">
      <alignment horizontal="center" vertical="top" wrapText="1"/>
    </xf>
    <xf numFmtId="177" fontId="8" fillId="33" borderId="13" xfId="0" applyNumberFormat="1" applyFont="1" applyFill="1" applyBorder="1" applyAlignment="1">
      <alignment horizontal="center" vertical="top" wrapText="1"/>
    </xf>
    <xf numFmtId="177" fontId="8" fillId="33" borderId="11" xfId="0" applyNumberFormat="1" applyFont="1" applyFill="1" applyBorder="1" applyAlignment="1">
      <alignment horizontal="center" vertical="top" wrapText="1"/>
    </xf>
    <xf numFmtId="177" fontId="8" fillId="33" borderId="1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/>
    </xf>
    <xf numFmtId="177" fontId="17" fillId="0" borderId="2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left" vertical="top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77" fontId="8" fillId="33" borderId="23" xfId="0" applyNumberFormat="1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77" fontId="17" fillId="0" borderId="24" xfId="0" applyNumberFormat="1" applyFont="1" applyBorder="1" applyAlignment="1">
      <alignment horizontal="center" vertical="center" wrapText="1"/>
    </xf>
    <xf numFmtId="177" fontId="13" fillId="33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Fill="1" applyBorder="1" applyAlignment="1">
      <alignment horizontal="center" vertical="top" wrapText="1"/>
    </xf>
    <xf numFmtId="177" fontId="13" fillId="34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34" borderId="19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9" fontId="14" fillId="0" borderId="10" xfId="0" applyNumberFormat="1" applyFont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4" fillId="34" borderId="0" xfId="0" applyFont="1" applyFill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/>
    </xf>
    <xf numFmtId="0" fontId="5" fillId="34" borderId="3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justify" vertical="top" wrapText="1"/>
    </xf>
    <xf numFmtId="1" fontId="13" fillId="34" borderId="19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horizontal="center" vertical="top" wrapText="1"/>
    </xf>
    <xf numFmtId="0" fontId="5" fillId="34" borderId="35" xfId="0" applyFont="1" applyFill="1" applyBorder="1" applyAlignment="1">
      <alignment horizontal="center" vertical="top" wrapText="1"/>
    </xf>
    <xf numFmtId="1" fontId="13" fillId="34" borderId="10" xfId="0" applyNumberFormat="1" applyFont="1" applyFill="1" applyBorder="1" applyAlignment="1">
      <alignment horizontal="center" vertical="top" wrapText="1"/>
    </xf>
    <xf numFmtId="177" fontId="13" fillId="0" borderId="16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177" fontId="13" fillId="0" borderId="17" xfId="0" applyNumberFormat="1" applyFont="1" applyFill="1" applyBorder="1" applyAlignment="1">
      <alignment horizontal="center" vertical="top" wrapText="1"/>
    </xf>
    <xf numFmtId="177" fontId="14" fillId="34" borderId="12" xfId="0" applyNumberFormat="1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34" borderId="13" xfId="0" applyFont="1" applyFill="1" applyBorder="1" applyAlignment="1">
      <alignment horizontal="center" vertical="top" wrapText="1"/>
    </xf>
    <xf numFmtId="177" fontId="14" fillId="34" borderId="13" xfId="0" applyNumberFormat="1" applyFont="1" applyFill="1" applyBorder="1" applyAlignment="1">
      <alignment horizontal="center" vertical="top" wrapText="1"/>
    </xf>
    <xf numFmtId="0" fontId="5" fillId="34" borderId="36" xfId="0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center" vertical="top" wrapText="1"/>
    </xf>
    <xf numFmtId="179" fontId="17" fillId="33" borderId="19" xfId="0" applyNumberFormat="1" applyFont="1" applyFill="1" applyBorder="1" applyAlignment="1">
      <alignment horizontal="center" vertical="top" wrapText="1"/>
    </xf>
    <xf numFmtId="179" fontId="17" fillId="0" borderId="10" xfId="0" applyNumberFormat="1" applyFont="1" applyBorder="1" applyAlignment="1">
      <alignment horizontal="center" vertical="top" wrapText="1"/>
    </xf>
    <xf numFmtId="177" fontId="17" fillId="33" borderId="37" xfId="0" applyNumberFormat="1" applyFont="1" applyFill="1" applyBorder="1" applyAlignment="1">
      <alignment horizontal="center" vertical="top" wrapText="1"/>
    </xf>
    <xf numFmtId="177" fontId="17" fillId="33" borderId="38" xfId="0" applyNumberFormat="1" applyFont="1" applyFill="1" applyBorder="1" applyAlignment="1">
      <alignment horizontal="center" vertical="top" wrapText="1"/>
    </xf>
    <xf numFmtId="2" fontId="13" fillId="34" borderId="10" xfId="6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14" fillId="34" borderId="12" xfId="0" applyNumberFormat="1" applyFont="1" applyFill="1" applyBorder="1" applyAlignment="1">
      <alignment horizontal="center" vertical="top" wrapText="1"/>
    </xf>
    <xf numFmtId="2" fontId="14" fillId="34" borderId="18" xfId="0" applyNumberFormat="1" applyFont="1" applyFill="1" applyBorder="1" applyAlignment="1">
      <alignment horizontal="center" vertical="top" wrapText="1"/>
    </xf>
    <xf numFmtId="177" fontId="13" fillId="0" borderId="12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178" fontId="14" fillId="0" borderId="12" xfId="0" applyNumberFormat="1" applyFont="1" applyFill="1" applyBorder="1" applyAlignment="1">
      <alignment horizontal="center" vertical="center" wrapText="1"/>
    </xf>
    <xf numFmtId="177" fontId="14" fillId="0" borderId="22" xfId="0" applyNumberFormat="1" applyFont="1" applyBorder="1" applyAlignment="1">
      <alignment horizontal="center" vertical="center" wrapText="1"/>
    </xf>
    <xf numFmtId="177" fontId="13" fillId="0" borderId="2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77" fontId="17" fillId="0" borderId="10" xfId="0" applyNumberFormat="1" applyFont="1" applyBorder="1" applyAlignment="1">
      <alignment horizontal="center" vertical="top" wrapText="1"/>
    </xf>
    <xf numFmtId="179" fontId="8" fillId="33" borderId="11" xfId="0" applyNumberFormat="1" applyFont="1" applyFill="1" applyBorder="1" applyAlignment="1">
      <alignment horizontal="center" vertical="top" wrapText="1"/>
    </xf>
    <xf numFmtId="177" fontId="17" fillId="0" borderId="12" xfId="0" applyNumberFormat="1" applyFont="1" applyBorder="1" applyAlignment="1">
      <alignment horizontal="center" vertical="top" wrapText="1"/>
    </xf>
    <xf numFmtId="177" fontId="17" fillId="0" borderId="14" xfId="0" applyNumberFormat="1" applyFont="1" applyBorder="1" applyAlignment="1">
      <alignment horizontal="center" vertical="top" wrapText="1"/>
    </xf>
    <xf numFmtId="179" fontId="17" fillId="0" borderId="12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17" fillId="33" borderId="11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178" fontId="13" fillId="0" borderId="14" xfId="0" applyNumberFormat="1" applyFont="1" applyFill="1" applyBorder="1" applyAlignment="1">
      <alignment horizontal="center" vertical="top" wrapText="1"/>
    </xf>
    <xf numFmtId="178" fontId="13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178" fontId="14" fillId="0" borderId="12" xfId="0" applyNumberFormat="1" applyFont="1" applyFill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center" wrapText="1"/>
    </xf>
    <xf numFmtId="177" fontId="6" fillId="0" borderId="12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14" fillId="0" borderId="11" xfId="0" applyNumberFormat="1" applyFont="1" applyBorder="1" applyAlignment="1">
      <alignment horizontal="center" vertical="top" wrapText="1"/>
    </xf>
    <xf numFmtId="178" fontId="14" fillId="0" borderId="12" xfId="0" applyNumberFormat="1" applyFont="1" applyBorder="1" applyAlignment="1">
      <alignment horizontal="center" vertical="top" wrapText="1"/>
    </xf>
    <xf numFmtId="178" fontId="17" fillId="0" borderId="14" xfId="0" applyNumberFormat="1" applyFont="1" applyBorder="1" applyAlignment="1">
      <alignment horizontal="center" vertical="center" wrapText="1"/>
    </xf>
    <xf numFmtId="178" fontId="14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177" fontId="14" fillId="34" borderId="13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2" fontId="14" fillId="34" borderId="12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1" fontId="14" fillId="34" borderId="11" xfId="0" applyNumberFormat="1" applyFont="1" applyFill="1" applyBorder="1" applyAlignment="1">
      <alignment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1" fontId="14" fillId="34" borderId="10" xfId="0" applyNumberFormat="1" applyFont="1" applyFill="1" applyBorder="1" applyAlignment="1">
      <alignment vertical="center" wrapText="1"/>
    </xf>
    <xf numFmtId="177" fontId="13" fillId="34" borderId="12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vertical="center" wrapText="1"/>
    </xf>
    <xf numFmtId="1" fontId="14" fillId="34" borderId="12" xfId="0" applyNumberFormat="1" applyFont="1" applyFill="1" applyBorder="1" applyAlignment="1">
      <alignment vertical="center" wrapText="1"/>
    </xf>
    <xf numFmtId="2" fontId="14" fillId="34" borderId="13" xfId="0" applyNumberFormat="1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2" fontId="13" fillId="34" borderId="14" xfId="0" applyNumberFormat="1" applyFont="1" applyFill="1" applyBorder="1" applyAlignment="1">
      <alignment horizontal="center" vertical="center" wrapText="1"/>
    </xf>
    <xf numFmtId="177" fontId="14" fillId="34" borderId="13" xfId="0" applyNumberFormat="1" applyFont="1" applyFill="1" applyBorder="1" applyAlignment="1">
      <alignment horizontal="center" vertical="center" wrapText="1"/>
    </xf>
    <xf numFmtId="178" fontId="14" fillId="34" borderId="13" xfId="0" applyNumberFormat="1" applyFont="1" applyFill="1" applyBorder="1" applyAlignment="1">
      <alignment horizontal="center" vertical="center" wrapText="1"/>
    </xf>
    <xf numFmtId="178" fontId="13" fillId="34" borderId="13" xfId="0" applyNumberFormat="1" applyFont="1" applyFill="1" applyBorder="1" applyAlignment="1">
      <alignment horizontal="center" vertical="center" wrapText="1"/>
    </xf>
    <xf numFmtId="178" fontId="14" fillId="34" borderId="20" xfId="0" applyNumberFormat="1" applyFont="1" applyFill="1" applyBorder="1" applyAlignment="1">
      <alignment horizontal="center" vertical="center" wrapText="1"/>
    </xf>
    <xf numFmtId="178" fontId="14" fillId="34" borderId="19" xfId="0" applyNumberFormat="1" applyFont="1" applyFill="1" applyBorder="1" applyAlignment="1">
      <alignment horizontal="center" vertical="center" wrapText="1"/>
    </xf>
    <xf numFmtId="178" fontId="13" fillId="34" borderId="12" xfId="0" applyNumberFormat="1" applyFont="1" applyFill="1" applyBorder="1" applyAlignment="1">
      <alignment horizontal="center" vertical="center" wrapText="1"/>
    </xf>
    <xf numFmtId="178" fontId="13" fillId="34" borderId="39" xfId="0" applyNumberFormat="1" applyFont="1" applyFill="1" applyBorder="1" applyAlignment="1">
      <alignment horizontal="center" vertical="center" wrapText="1"/>
    </xf>
    <xf numFmtId="178" fontId="14" fillId="33" borderId="12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 wrapText="1"/>
    </xf>
    <xf numFmtId="1" fontId="13" fillId="34" borderId="11" xfId="0" applyNumberFormat="1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43" fontId="13" fillId="34" borderId="10" xfId="60" applyFont="1" applyFill="1" applyBorder="1" applyAlignment="1">
      <alignment horizontal="left" vertical="center" wrapText="1"/>
    </xf>
    <xf numFmtId="0" fontId="13" fillId="34" borderId="17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2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justify" vertical="center" wrapText="1"/>
    </xf>
    <xf numFmtId="2" fontId="13" fillId="34" borderId="23" xfId="0" applyNumberFormat="1" applyFont="1" applyFill="1" applyBorder="1" applyAlignment="1">
      <alignment horizontal="center" vertical="center" wrapText="1"/>
    </xf>
    <xf numFmtId="0" fontId="13" fillId="34" borderId="19" xfId="0" applyNumberFormat="1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justify" vertical="center" wrapText="1"/>
    </xf>
    <xf numFmtId="2" fontId="13" fillId="34" borderId="20" xfId="0" applyNumberFormat="1" applyFont="1" applyFill="1" applyBorder="1" applyAlignment="1">
      <alignment horizontal="center" vertical="center" wrapText="1"/>
    </xf>
    <xf numFmtId="2" fontId="13" fillId="34" borderId="21" xfId="0" applyNumberFormat="1" applyFont="1" applyFill="1" applyBorder="1" applyAlignment="1">
      <alignment horizontal="center" vertical="center" wrapText="1"/>
    </xf>
    <xf numFmtId="179" fontId="14" fillId="34" borderId="12" xfId="0" applyNumberFormat="1" applyFont="1" applyFill="1" applyBorder="1" applyAlignment="1">
      <alignment horizontal="center" vertical="center" wrapText="1"/>
    </xf>
    <xf numFmtId="2" fontId="14" fillId="33" borderId="14" xfId="60" applyNumberFormat="1" applyFont="1" applyFill="1" applyBorder="1" applyAlignment="1">
      <alignment horizontal="center" vertical="center" wrapText="1"/>
    </xf>
    <xf numFmtId="177" fontId="14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7" fontId="13" fillId="33" borderId="13" xfId="0" applyNumberFormat="1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/>
    </xf>
    <xf numFmtId="178" fontId="13" fillId="0" borderId="13" xfId="0" applyNumberFormat="1" applyFont="1" applyFill="1" applyBorder="1" applyAlignment="1">
      <alignment horizontal="center" vertical="center" wrapText="1"/>
    </xf>
    <xf numFmtId="2" fontId="13" fillId="33" borderId="42" xfId="0" applyNumberFormat="1" applyFont="1" applyFill="1" applyBorder="1" applyAlignment="1">
      <alignment horizontal="center" vertical="top" wrapText="1"/>
    </xf>
    <xf numFmtId="2" fontId="13" fillId="34" borderId="18" xfId="0" applyNumberFormat="1" applyFont="1" applyFill="1" applyBorder="1" applyAlignment="1">
      <alignment horizontal="center" vertical="top" wrapText="1"/>
    </xf>
    <xf numFmtId="2" fontId="13" fillId="34" borderId="18" xfId="0" applyNumberFormat="1" applyFont="1" applyFill="1" applyBorder="1" applyAlignment="1">
      <alignment horizontal="center" vertical="center" wrapText="1"/>
    </xf>
    <xf numFmtId="177" fontId="13" fillId="34" borderId="13" xfId="0" applyNumberFormat="1" applyFont="1" applyFill="1" applyBorder="1" applyAlignment="1">
      <alignment horizontal="center" vertical="center" wrapText="1"/>
    </xf>
    <xf numFmtId="177" fontId="14" fillId="34" borderId="19" xfId="0" applyNumberFormat="1" applyFont="1" applyFill="1" applyBorder="1" applyAlignment="1">
      <alignment horizontal="center" vertical="center" wrapText="1"/>
    </xf>
    <xf numFmtId="2" fontId="14" fillId="34" borderId="18" xfId="0" applyNumberFormat="1" applyFont="1" applyFill="1" applyBorder="1" applyAlignment="1">
      <alignment horizontal="center" vertical="center" wrapText="1"/>
    </xf>
    <xf numFmtId="177" fontId="14" fillId="34" borderId="12" xfId="0" applyNumberFormat="1" applyFont="1" applyFill="1" applyBorder="1" applyAlignment="1">
      <alignment horizontal="center" vertical="center" wrapText="1"/>
    </xf>
    <xf numFmtId="177" fontId="14" fillId="34" borderId="14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78" fontId="13" fillId="34" borderId="10" xfId="0" applyNumberFormat="1" applyFont="1" applyFill="1" applyBorder="1" applyAlignment="1">
      <alignment horizontal="center" vertical="center" wrapText="1"/>
    </xf>
    <xf numFmtId="178" fontId="13" fillId="34" borderId="11" xfId="0" applyNumberFormat="1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177" fontId="14" fillId="34" borderId="0" xfId="0" applyNumberFormat="1" applyFont="1" applyFill="1" applyBorder="1" applyAlignment="1">
      <alignment horizontal="center" vertical="center" wrapText="1"/>
    </xf>
    <xf numFmtId="178" fontId="13" fillId="34" borderId="20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14" fillId="0" borderId="10" xfId="6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177" fontId="14" fillId="0" borderId="3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8" fontId="14" fillId="34" borderId="10" xfId="0" applyNumberFormat="1" applyFont="1" applyFill="1" applyBorder="1" applyAlignment="1">
      <alignment horizontal="center" vertical="center" wrapText="1"/>
    </xf>
    <xf numFmtId="178" fontId="14" fillId="34" borderId="12" xfId="0" applyNumberFormat="1" applyFont="1" applyFill="1" applyBorder="1" applyAlignment="1">
      <alignment horizontal="center" vertical="center" wrapText="1"/>
    </xf>
    <xf numFmtId="177" fontId="14" fillId="34" borderId="34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177" fontId="14" fillId="33" borderId="11" xfId="0" applyNumberFormat="1" applyFont="1" applyFill="1" applyBorder="1" applyAlignment="1">
      <alignment horizontal="center" vertical="center" wrapText="1"/>
    </xf>
    <xf numFmtId="177" fontId="14" fillId="0" borderId="28" xfId="0" applyNumberFormat="1" applyFont="1" applyBorder="1" applyAlignment="1">
      <alignment horizontal="center" vertical="center" wrapText="1"/>
    </xf>
    <xf numFmtId="177" fontId="14" fillId="0" borderId="20" xfId="0" applyNumberFormat="1" applyFont="1" applyBorder="1" applyAlignment="1">
      <alignment horizontal="center" vertical="center" wrapText="1"/>
    </xf>
    <xf numFmtId="178" fontId="14" fillId="33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77" fontId="14" fillId="0" borderId="42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33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77" fontId="14" fillId="33" borderId="0" xfId="60" applyNumberFormat="1" applyFont="1" applyFill="1" applyBorder="1" applyAlignment="1">
      <alignment horizontal="center" vertical="center" wrapText="1"/>
    </xf>
    <xf numFmtId="177" fontId="13" fillId="0" borderId="12" xfId="0" applyNumberFormat="1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7" fontId="14" fillId="33" borderId="14" xfId="60" applyNumberFormat="1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wrapText="1"/>
    </xf>
    <xf numFmtId="177" fontId="14" fillId="33" borderId="16" xfId="60" applyNumberFormat="1" applyFont="1" applyFill="1" applyBorder="1" applyAlignment="1">
      <alignment horizontal="center" vertical="center" wrapText="1"/>
    </xf>
    <xf numFmtId="177" fontId="13" fillId="0" borderId="38" xfId="0" applyNumberFormat="1" applyFont="1" applyBorder="1" applyAlignment="1">
      <alignment horizontal="center" vertical="center" wrapText="1"/>
    </xf>
    <xf numFmtId="177" fontId="13" fillId="34" borderId="20" xfId="0" applyNumberFormat="1" applyFont="1" applyFill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13" fillId="0" borderId="16" xfId="0" applyNumberFormat="1" applyFont="1" applyBorder="1" applyAlignment="1">
      <alignment vertical="center" wrapText="1"/>
    </xf>
    <xf numFmtId="178" fontId="13" fillId="0" borderId="16" xfId="0" applyNumberFormat="1" applyFont="1" applyFill="1" applyBorder="1" applyAlignment="1">
      <alignment vertical="center" wrapText="1"/>
    </xf>
    <xf numFmtId="177" fontId="13" fillId="0" borderId="28" xfId="0" applyNumberFormat="1" applyFont="1" applyBorder="1" applyAlignment="1">
      <alignment horizontal="center" vertical="center" wrapText="1"/>
    </xf>
    <xf numFmtId="178" fontId="13" fillId="0" borderId="12" xfId="0" applyNumberFormat="1" applyFont="1" applyFill="1" applyBorder="1" applyAlignment="1">
      <alignment horizontal="center" vertical="center" wrapText="1"/>
    </xf>
    <xf numFmtId="178" fontId="13" fillId="0" borderId="13" xfId="0" applyNumberFormat="1" applyFont="1" applyFill="1" applyBorder="1" applyAlignment="1">
      <alignment horizontal="center" wrapText="1"/>
    </xf>
    <xf numFmtId="177" fontId="13" fillId="0" borderId="43" xfId="0" applyNumberFormat="1" applyFont="1" applyBorder="1" applyAlignment="1">
      <alignment horizontal="center" vertical="center" wrapText="1"/>
    </xf>
    <xf numFmtId="177" fontId="8" fillId="33" borderId="21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177" fontId="8" fillId="33" borderId="39" xfId="0" applyNumberFormat="1" applyFont="1" applyFill="1" applyBorder="1" applyAlignment="1">
      <alignment horizontal="center" vertical="center" wrapText="1"/>
    </xf>
    <xf numFmtId="178" fontId="56" fillId="34" borderId="12" xfId="0" applyNumberFormat="1" applyFont="1" applyFill="1" applyBorder="1" applyAlignment="1">
      <alignment horizontal="center" vertical="center" wrapText="1"/>
    </xf>
    <xf numFmtId="178" fontId="13" fillId="34" borderId="12" xfId="0" applyNumberFormat="1" applyFont="1" applyFill="1" applyBorder="1" applyAlignment="1">
      <alignment horizontal="center" vertical="top" wrapText="1"/>
    </xf>
    <xf numFmtId="0" fontId="13" fillId="0" borderId="28" xfId="0" applyNumberFormat="1" applyFont="1" applyBorder="1" applyAlignment="1">
      <alignment horizontal="center" vertical="center" wrapText="1"/>
    </xf>
    <xf numFmtId="178" fontId="13" fillId="35" borderId="12" xfId="0" applyNumberFormat="1" applyFont="1" applyFill="1" applyBorder="1" applyAlignment="1">
      <alignment horizontal="center" vertical="center" wrapText="1"/>
    </xf>
    <xf numFmtId="178" fontId="14" fillId="34" borderId="11" xfId="0" applyNumberFormat="1" applyFont="1" applyFill="1" applyBorder="1" applyAlignment="1">
      <alignment horizontal="center" vertical="top" wrapText="1"/>
    </xf>
    <xf numFmtId="178" fontId="14" fillId="34" borderId="10" xfId="0" applyNumberFormat="1" applyFont="1" applyFill="1" applyBorder="1" applyAlignment="1">
      <alignment horizontal="center" vertical="top" wrapText="1"/>
    </xf>
    <xf numFmtId="178" fontId="14" fillId="34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1" fontId="14" fillId="34" borderId="12" xfId="0" applyNumberFormat="1" applyFont="1" applyFill="1" applyBorder="1" applyAlignment="1">
      <alignment horizontal="center" vertical="center" wrapText="1"/>
    </xf>
    <xf numFmtId="177" fontId="8" fillId="33" borderId="18" xfId="0" applyNumberFormat="1" applyFont="1" applyFill="1" applyBorder="1" applyAlignment="1">
      <alignment horizontal="center" vertical="top" wrapText="1"/>
    </xf>
    <xf numFmtId="177" fontId="17" fillId="33" borderId="2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179" fontId="14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5" fillId="34" borderId="15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2" fontId="14" fillId="34" borderId="13" xfId="0" applyNumberFormat="1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44" xfId="0" applyFont="1" applyFill="1" applyBorder="1" applyAlignment="1">
      <alignment horizontal="center" vertical="top" wrapText="1"/>
    </xf>
    <xf numFmtId="0" fontId="5" fillId="34" borderId="45" xfId="0" applyFont="1" applyFill="1" applyBorder="1" applyAlignment="1">
      <alignment horizontal="center" vertical="top" wrapText="1"/>
    </xf>
    <xf numFmtId="0" fontId="5" fillId="34" borderId="46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3" fillId="34" borderId="18" xfId="0" applyFont="1" applyFill="1" applyBorder="1" applyAlignment="1">
      <alignment horizontal="center" vertical="top" wrapText="1"/>
    </xf>
    <xf numFmtId="0" fontId="13" fillId="34" borderId="42" xfId="0" applyFont="1" applyFill="1" applyBorder="1" applyAlignment="1">
      <alignment horizontal="center" vertical="top" wrapText="1"/>
    </xf>
    <xf numFmtId="2" fontId="14" fillId="34" borderId="44" xfId="0" applyNumberFormat="1" applyFont="1" applyFill="1" applyBorder="1" applyAlignment="1">
      <alignment horizontal="center" vertical="top" wrapText="1"/>
    </xf>
    <xf numFmtId="2" fontId="14" fillId="34" borderId="46" xfId="0" applyNumberFormat="1" applyFont="1" applyFill="1" applyBorder="1" applyAlignment="1">
      <alignment horizontal="center" vertical="top" wrapText="1"/>
    </xf>
    <xf numFmtId="2" fontId="14" fillId="34" borderId="18" xfId="0" applyNumberFormat="1" applyFont="1" applyFill="1" applyBorder="1" applyAlignment="1">
      <alignment horizontal="center" vertical="center" wrapText="1"/>
    </xf>
    <xf numFmtId="2" fontId="14" fillId="34" borderId="4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23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177" fontId="14" fillId="34" borderId="13" xfId="0" applyNumberFormat="1" applyFont="1" applyFill="1" applyBorder="1" applyAlignment="1">
      <alignment horizontal="center" vertical="top" wrapText="1"/>
    </xf>
    <xf numFmtId="177" fontId="14" fillId="34" borderId="23" xfId="0" applyNumberFormat="1" applyFont="1" applyFill="1" applyBorder="1" applyAlignment="1">
      <alignment horizontal="center" vertical="top" wrapText="1"/>
    </xf>
    <xf numFmtId="177" fontId="14" fillId="34" borderId="20" xfId="0" applyNumberFormat="1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42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" fontId="18" fillId="0" borderId="19" xfId="0" applyNumberFormat="1" applyFont="1" applyBorder="1" applyAlignment="1">
      <alignment horizontal="center" vertical="center" wrapText="1"/>
    </xf>
    <xf numFmtId="16" fontId="18" fillId="0" borderId="14" xfId="0" applyNumberFormat="1" applyFont="1" applyBorder="1" applyAlignment="1">
      <alignment horizontal="center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42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5" fillId="34" borderId="28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left" vertical="center" wrapText="1"/>
    </xf>
    <xf numFmtId="14" fontId="8" fillId="33" borderId="15" xfId="0" applyNumberFormat="1" applyFont="1" applyFill="1" applyBorder="1" applyAlignment="1">
      <alignment horizontal="left" vertical="center" wrapText="1"/>
    </xf>
    <xf numFmtId="14" fontId="8" fillId="33" borderId="42" xfId="0" applyNumberFormat="1" applyFont="1" applyFill="1" applyBorder="1" applyAlignment="1">
      <alignment horizontal="left" vertical="center" wrapText="1"/>
    </xf>
    <xf numFmtId="14" fontId="8" fillId="33" borderId="21" xfId="0" applyNumberFormat="1" applyFont="1" applyFill="1" applyBorder="1" applyAlignment="1">
      <alignment horizontal="left" vertical="center" wrapText="1"/>
    </xf>
    <xf numFmtId="14" fontId="8" fillId="33" borderId="28" xfId="0" applyNumberFormat="1" applyFont="1" applyFill="1" applyBorder="1" applyAlignment="1">
      <alignment horizontal="left" vertical="center" wrapText="1"/>
    </xf>
    <xf numFmtId="14" fontId="8" fillId="33" borderId="11" xfId="0" applyNumberFormat="1" applyFont="1" applyFill="1" applyBorder="1" applyAlignment="1">
      <alignment horizontal="left" vertical="center" wrapText="1"/>
    </xf>
    <xf numFmtId="0" fontId="14" fillId="34" borderId="23" xfId="0" applyFont="1" applyFill="1" applyBorder="1" applyAlignment="1">
      <alignment horizontal="center" vertical="top" wrapText="1"/>
    </xf>
    <xf numFmtId="0" fontId="14" fillId="34" borderId="20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6" fontId="8" fillId="0" borderId="18" xfId="0" applyNumberFormat="1" applyFont="1" applyBorder="1" applyAlignment="1">
      <alignment horizontal="center" vertical="top" wrapText="1"/>
    </xf>
    <xf numFmtId="16" fontId="8" fillId="0" borderId="15" xfId="0" applyNumberFormat="1" applyFont="1" applyBorder="1" applyAlignment="1">
      <alignment horizontal="center" vertical="top" wrapText="1"/>
    </xf>
    <xf numFmtId="16" fontId="8" fillId="0" borderId="42" xfId="0" applyNumberFormat="1" applyFont="1" applyBorder="1" applyAlignment="1">
      <alignment horizontal="center" vertical="top" wrapText="1"/>
    </xf>
    <xf numFmtId="16" fontId="8" fillId="0" borderId="21" xfId="0" applyNumberFormat="1" applyFont="1" applyBorder="1" applyAlignment="1">
      <alignment horizontal="center" vertical="top" wrapText="1"/>
    </xf>
    <xf numFmtId="16" fontId="8" fillId="0" borderId="28" xfId="0" applyNumberFormat="1" applyFont="1" applyBorder="1" applyAlignment="1">
      <alignment horizontal="center" vertical="top" wrapText="1"/>
    </xf>
    <xf numFmtId="16" fontId="8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34" borderId="23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7" fillId="0" borderId="42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top"/>
    </xf>
    <xf numFmtId="0" fontId="17" fillId="33" borderId="13" xfId="0" applyFont="1" applyFill="1" applyBorder="1" applyAlignment="1">
      <alignment horizontal="center" vertical="top" wrapText="1"/>
    </xf>
    <xf numFmtId="0" fontId="17" fillId="33" borderId="23" xfId="0" applyFont="1" applyFill="1" applyBorder="1" applyAlignment="1">
      <alignment horizontal="center" vertical="top" wrapText="1"/>
    </xf>
    <xf numFmtId="177" fontId="14" fillId="34" borderId="18" xfId="0" applyNumberFormat="1" applyFont="1" applyFill="1" applyBorder="1" applyAlignment="1">
      <alignment horizontal="center" vertical="top" wrapText="1"/>
    </xf>
    <xf numFmtId="0" fontId="17" fillId="33" borderId="20" xfId="0" applyFont="1" applyFill="1" applyBorder="1" applyAlignment="1">
      <alignment horizontal="center" vertical="top" wrapText="1"/>
    </xf>
    <xf numFmtId="16" fontId="8" fillId="33" borderId="18" xfId="0" applyNumberFormat="1" applyFont="1" applyFill="1" applyBorder="1" applyAlignment="1">
      <alignment horizontal="center" vertical="center" wrapText="1"/>
    </xf>
    <xf numFmtId="16" fontId="8" fillId="33" borderId="15" xfId="0" applyNumberFormat="1" applyFont="1" applyFill="1" applyBorder="1" applyAlignment="1">
      <alignment horizontal="center" vertical="center" wrapText="1"/>
    </xf>
    <xf numFmtId="16" fontId="8" fillId="33" borderId="42" xfId="0" applyNumberFormat="1" applyFont="1" applyFill="1" applyBorder="1" applyAlignment="1">
      <alignment horizontal="center" vertical="center" wrapText="1"/>
    </xf>
    <xf numFmtId="16" fontId="8" fillId="33" borderId="21" xfId="0" applyNumberFormat="1" applyFont="1" applyFill="1" applyBorder="1" applyAlignment="1">
      <alignment horizontal="center" vertical="center" wrapText="1"/>
    </xf>
    <xf numFmtId="16" fontId="8" fillId="33" borderId="28" xfId="0" applyNumberFormat="1" applyFont="1" applyFill="1" applyBorder="1" applyAlignment="1">
      <alignment horizontal="center" vertical="center" wrapText="1"/>
    </xf>
    <xf numFmtId="16" fontId="8" fillId="33" borderId="11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178" fontId="13" fillId="34" borderId="13" xfId="0" applyNumberFormat="1" applyFont="1" applyFill="1" applyBorder="1" applyAlignment="1">
      <alignment horizontal="center" vertical="center" wrapText="1"/>
    </xf>
    <xf numFmtId="178" fontId="13" fillId="34" borderId="20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9" xfId="0" applyFont="1" applyFill="1" applyBorder="1" applyAlignment="1">
      <alignment horizontal="justify" vertical="top" wrapText="1"/>
    </xf>
    <xf numFmtId="0" fontId="6" fillId="33" borderId="16" xfId="0" applyFont="1" applyFill="1" applyBorder="1" applyAlignment="1">
      <alignment horizontal="justify" vertical="top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vertical="top" wrapText="1"/>
    </xf>
    <xf numFmtId="0" fontId="5" fillId="34" borderId="42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vertical="top" wrapText="1"/>
    </xf>
    <xf numFmtId="0" fontId="5" fillId="34" borderId="28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178" fontId="14" fillId="34" borderId="13" xfId="0" applyNumberFormat="1" applyFont="1" applyFill="1" applyBorder="1" applyAlignment="1">
      <alignment horizontal="center" vertical="center" wrapText="1"/>
    </xf>
    <xf numFmtId="178" fontId="14" fillId="34" borderId="20" xfId="0" applyNumberFormat="1" applyFont="1" applyFill="1" applyBorder="1" applyAlignment="1">
      <alignment horizontal="center" vertical="center" wrapText="1"/>
    </xf>
    <xf numFmtId="2" fontId="14" fillId="34" borderId="18" xfId="0" applyNumberFormat="1" applyFont="1" applyFill="1" applyBorder="1" applyAlignment="1">
      <alignment horizontal="center" vertical="top" wrapText="1"/>
    </xf>
    <xf numFmtId="2" fontId="14" fillId="34" borderId="28" xfId="0" applyNumberFormat="1" applyFont="1" applyFill="1" applyBorder="1" applyAlignment="1">
      <alignment horizontal="center" vertical="top" wrapText="1"/>
    </xf>
    <xf numFmtId="2" fontId="14" fillId="34" borderId="20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horizontal="center" vertical="top" wrapText="1"/>
    </xf>
    <xf numFmtId="0" fontId="14" fillId="34" borderId="45" xfId="0" applyFont="1" applyFill="1" applyBorder="1" applyAlignment="1">
      <alignment horizontal="center" vertical="top" wrapText="1"/>
    </xf>
    <xf numFmtId="0" fontId="14" fillId="34" borderId="46" xfId="0" applyFont="1" applyFill="1" applyBorder="1" applyAlignment="1">
      <alignment horizontal="center" vertical="top" wrapText="1"/>
    </xf>
    <xf numFmtId="0" fontId="13" fillId="34" borderId="44" xfId="0" applyFont="1" applyFill="1" applyBorder="1" applyAlignment="1">
      <alignment horizontal="center" vertical="top" wrapText="1"/>
    </xf>
    <xf numFmtId="0" fontId="13" fillId="34" borderId="45" xfId="0" applyFont="1" applyFill="1" applyBorder="1" applyAlignment="1">
      <alignment horizontal="center" vertical="top" wrapText="1"/>
    </xf>
    <xf numFmtId="0" fontId="13" fillId="34" borderId="46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2" fontId="14" fillId="34" borderId="44" xfId="0" applyNumberFormat="1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top" wrapText="1"/>
    </xf>
    <xf numFmtId="0" fontId="5" fillId="34" borderId="49" xfId="0" applyFont="1" applyFill="1" applyBorder="1" applyAlignment="1">
      <alignment horizontal="center" vertical="top" wrapText="1"/>
    </xf>
    <xf numFmtId="178" fontId="13" fillId="34" borderId="15" xfId="0" applyNumberFormat="1" applyFont="1" applyFill="1" applyBorder="1" applyAlignment="1">
      <alignment horizontal="center" vertical="top" wrapText="1"/>
    </xf>
    <xf numFmtId="178" fontId="13" fillId="34" borderId="21" xfId="0" applyNumberFormat="1" applyFont="1" applyFill="1" applyBorder="1" applyAlignment="1">
      <alignment horizontal="center" vertical="top" wrapText="1"/>
    </xf>
    <xf numFmtId="178" fontId="13" fillId="34" borderId="11" xfId="0" applyNumberFormat="1" applyFont="1" applyFill="1" applyBorder="1" applyAlignment="1">
      <alignment horizontal="center" vertical="top" wrapText="1"/>
    </xf>
    <xf numFmtId="0" fontId="13" fillId="34" borderId="28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2" fontId="14" fillId="34" borderId="50" xfId="0" applyNumberFormat="1" applyFont="1" applyFill="1" applyBorder="1" applyAlignment="1">
      <alignment horizontal="center" vertical="center" wrapText="1"/>
    </xf>
    <xf numFmtId="2" fontId="14" fillId="34" borderId="51" xfId="0" applyNumberFormat="1" applyFont="1" applyFill="1" applyBorder="1" applyAlignment="1">
      <alignment horizontal="center" vertical="center" wrapText="1"/>
    </xf>
    <xf numFmtId="2" fontId="14" fillId="34" borderId="52" xfId="0" applyNumberFormat="1" applyFont="1" applyFill="1" applyBorder="1" applyAlignment="1">
      <alignment horizontal="center" vertical="center" wrapText="1"/>
    </xf>
    <xf numFmtId="2" fontId="14" fillId="34" borderId="13" xfId="60" applyNumberFormat="1" applyFont="1" applyFill="1" applyBorder="1" applyAlignment="1">
      <alignment horizontal="center" vertical="top" wrapText="1"/>
    </xf>
    <xf numFmtId="2" fontId="14" fillId="34" borderId="23" xfId="60" applyNumberFormat="1" applyFont="1" applyFill="1" applyBorder="1" applyAlignment="1">
      <alignment horizontal="center" vertical="top" wrapText="1"/>
    </xf>
    <xf numFmtId="2" fontId="14" fillId="34" borderId="20" xfId="60" applyNumberFormat="1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2" fontId="14" fillId="34" borderId="13" xfId="0" applyNumberFormat="1" applyFont="1" applyFill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7" fillId="33" borderId="53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top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2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/>
    </xf>
    <xf numFmtId="16" fontId="8" fillId="0" borderId="18" xfId="0" applyNumberFormat="1" applyFont="1" applyBorder="1" applyAlignment="1">
      <alignment horizontal="center" vertical="center" wrapText="1"/>
    </xf>
    <xf numFmtId="16" fontId="8" fillId="0" borderId="15" xfId="0" applyNumberFormat="1" applyFont="1" applyBorder="1" applyAlignment="1">
      <alignment horizontal="center" vertical="center" wrapText="1"/>
    </xf>
    <xf numFmtId="16" fontId="8" fillId="0" borderId="42" xfId="0" applyNumberFormat="1" applyFont="1" applyBorder="1" applyAlignment="1">
      <alignment horizontal="center" vertical="center" wrapText="1"/>
    </xf>
    <xf numFmtId="16" fontId="8" fillId="0" borderId="21" xfId="0" applyNumberFormat="1" applyFont="1" applyBorder="1" applyAlignment="1">
      <alignment horizontal="center" vertical="center" wrapText="1"/>
    </xf>
    <xf numFmtId="16" fontId="8" fillId="0" borderId="28" xfId="0" applyNumberFormat="1" applyFont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42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8" fillId="0" borderId="5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zoomScale="60" zoomScaleNormal="60" zoomScaleSheetLayoutView="50" zoomScalePageLayoutView="0" workbookViewId="0" topLeftCell="A4">
      <selection activeCell="B13" sqref="B13:M14"/>
    </sheetView>
  </sheetViews>
  <sheetFormatPr defaultColWidth="9.00390625" defaultRowHeight="12.75"/>
  <cols>
    <col min="1" max="1" width="11.75390625" style="0" customWidth="1"/>
    <col min="2" max="2" width="43.75390625" style="0" customWidth="1"/>
    <col min="3" max="3" width="17.625" style="0" customWidth="1"/>
    <col min="4" max="4" width="19.75390625" style="0" customWidth="1"/>
    <col min="5" max="5" width="28.00390625" style="0" customWidth="1"/>
    <col min="6" max="7" width="26.625" style="0" customWidth="1"/>
    <col min="8" max="8" width="24.25390625" style="0" customWidth="1"/>
    <col min="9" max="9" width="24.375" style="0" customWidth="1"/>
    <col min="10" max="10" width="25.375" style="0" customWidth="1"/>
    <col min="11" max="11" width="19.75390625" style="0" customWidth="1"/>
    <col min="12" max="12" width="32.375" style="0" customWidth="1"/>
    <col min="13" max="13" width="82.125" style="0" customWidth="1"/>
  </cols>
  <sheetData>
    <row r="1" spans="3:13" ht="25.5" customHeight="1">
      <c r="C1" s="347" t="s">
        <v>155</v>
      </c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3:13" ht="25.5" customHeight="1">
      <c r="C2" s="347" t="s">
        <v>156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3:13" ht="25.5" customHeight="1"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</row>
    <row r="4" spans="8:13" ht="78.75" customHeight="1">
      <c r="H4" s="612" t="s">
        <v>157</v>
      </c>
      <c r="I4" s="612"/>
      <c r="J4" s="612"/>
      <c r="K4" s="612"/>
      <c r="L4" s="612"/>
      <c r="M4" s="612"/>
    </row>
    <row r="5" spans="2:13" ht="61.5" customHeight="1">
      <c r="B5" s="617" t="s">
        <v>92</v>
      </c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1"/>
    </row>
    <row r="6" ht="13.5" thickBot="1">
      <c r="J6" t="s">
        <v>18</v>
      </c>
    </row>
    <row r="7" spans="1:13" ht="28.5" customHeight="1" thickBot="1">
      <c r="A7" s="402"/>
      <c r="B7" s="403" t="s">
        <v>9</v>
      </c>
      <c r="C7" s="404"/>
      <c r="D7" s="618" t="s">
        <v>10</v>
      </c>
      <c r="E7" s="621" t="s">
        <v>0</v>
      </c>
      <c r="F7" s="379" t="s">
        <v>15</v>
      </c>
      <c r="G7" s="551"/>
      <c r="H7" s="551"/>
      <c r="I7" s="551"/>
      <c r="J7" s="380"/>
      <c r="K7" s="555" t="s">
        <v>16</v>
      </c>
      <c r="L7" s="624" t="s">
        <v>1</v>
      </c>
      <c r="M7" s="552" t="s">
        <v>2</v>
      </c>
    </row>
    <row r="8" spans="1:13" ht="28.5" customHeight="1" thickBot="1">
      <c r="A8" s="402"/>
      <c r="B8" s="405"/>
      <c r="C8" s="406"/>
      <c r="D8" s="619"/>
      <c r="E8" s="622"/>
      <c r="F8" s="393" t="s">
        <v>13</v>
      </c>
      <c r="G8" s="561" t="s">
        <v>136</v>
      </c>
      <c r="H8" s="561"/>
      <c r="I8" s="561"/>
      <c r="J8" s="562"/>
      <c r="K8" s="556"/>
      <c r="L8" s="625"/>
      <c r="M8" s="553"/>
    </row>
    <row r="9" spans="1:13" ht="28.5" customHeight="1" thickBot="1">
      <c r="A9" s="402"/>
      <c r="B9" s="405"/>
      <c r="C9" s="406"/>
      <c r="D9" s="619"/>
      <c r="E9" s="622"/>
      <c r="F9" s="394"/>
      <c r="G9" s="560" t="s">
        <v>139</v>
      </c>
      <c r="H9" s="551"/>
      <c r="I9" s="380"/>
      <c r="J9" s="393" t="s">
        <v>135</v>
      </c>
      <c r="K9" s="556"/>
      <c r="L9" s="625"/>
      <c r="M9" s="553"/>
    </row>
    <row r="10" spans="1:13" ht="28.5" customHeight="1" thickBot="1">
      <c r="A10" s="402"/>
      <c r="B10" s="405"/>
      <c r="C10" s="406"/>
      <c r="D10" s="619"/>
      <c r="E10" s="622"/>
      <c r="F10" s="394"/>
      <c r="G10" s="558" t="s">
        <v>137</v>
      </c>
      <c r="H10" s="379" t="s">
        <v>138</v>
      </c>
      <c r="I10" s="380"/>
      <c r="J10" s="394"/>
      <c r="K10" s="556"/>
      <c r="L10" s="625"/>
      <c r="M10" s="553"/>
    </row>
    <row r="11" spans="1:13" ht="73.5" customHeight="1" thickBot="1">
      <c r="A11" s="402"/>
      <c r="B11" s="407"/>
      <c r="C11" s="408"/>
      <c r="D11" s="620"/>
      <c r="E11" s="623"/>
      <c r="F11" s="395"/>
      <c r="G11" s="559"/>
      <c r="H11" s="163" t="s">
        <v>140</v>
      </c>
      <c r="I11" s="164" t="s">
        <v>141</v>
      </c>
      <c r="J11" s="395"/>
      <c r="K11" s="557"/>
      <c r="L11" s="626"/>
      <c r="M11" s="554"/>
    </row>
    <row r="12" spans="1:13" ht="19.5" thickBot="1">
      <c r="A12" s="134">
        <v>1</v>
      </c>
      <c r="B12" s="409">
        <v>2</v>
      </c>
      <c r="C12" s="410"/>
      <c r="D12" s="130">
        <v>3</v>
      </c>
      <c r="E12" s="130">
        <v>4</v>
      </c>
      <c r="F12" s="130">
        <v>5</v>
      </c>
      <c r="G12" s="130">
        <v>6</v>
      </c>
      <c r="H12" s="130">
        <v>7</v>
      </c>
      <c r="I12" s="133">
        <v>8</v>
      </c>
      <c r="J12" s="132">
        <v>9</v>
      </c>
      <c r="K12" s="130">
        <v>10</v>
      </c>
      <c r="L12" s="130">
        <v>11</v>
      </c>
      <c r="M12" s="130">
        <v>12</v>
      </c>
    </row>
    <row r="13" spans="1:13" ht="13.5" thickBot="1">
      <c r="A13" s="563"/>
      <c r="B13" s="432" t="s">
        <v>33</v>
      </c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4"/>
    </row>
    <row r="14" spans="1:13" ht="13.5" thickBot="1">
      <c r="A14" s="563"/>
      <c r="B14" s="548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50"/>
    </row>
    <row r="15" spans="1:13" ht="19.5" thickBot="1">
      <c r="A15" s="118"/>
      <c r="B15" s="358" t="s">
        <v>95</v>
      </c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60"/>
    </row>
    <row r="16" spans="1:13" ht="86.25" customHeight="1">
      <c r="A16" s="119"/>
      <c r="B16" s="569" t="s">
        <v>84</v>
      </c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1"/>
    </row>
    <row r="17" spans="1:13" ht="19.5" thickBot="1">
      <c r="A17" s="120"/>
      <c r="B17" s="572" t="s">
        <v>72</v>
      </c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4"/>
    </row>
    <row r="18" spans="1:13" ht="19.5" thickBot="1">
      <c r="A18" s="118"/>
      <c r="B18" s="358" t="s">
        <v>3</v>
      </c>
      <c r="C18" s="359"/>
      <c r="D18" s="575"/>
      <c r="E18" s="575"/>
      <c r="F18" s="575"/>
      <c r="G18" s="575"/>
      <c r="H18" s="575"/>
      <c r="I18" s="575"/>
      <c r="J18" s="575"/>
      <c r="K18" s="575"/>
      <c r="L18" s="575"/>
      <c r="M18" s="576"/>
    </row>
    <row r="19" spans="1:13" ht="21.75" customHeight="1" thickBot="1">
      <c r="A19" s="478" t="s">
        <v>96</v>
      </c>
      <c r="B19" s="411" t="s">
        <v>97</v>
      </c>
      <c r="C19" s="535"/>
      <c r="D19" s="489" t="s">
        <v>37</v>
      </c>
      <c r="E19" s="365">
        <f>F19+G19+J19+K19</f>
        <v>0</v>
      </c>
      <c r="F19" s="538"/>
      <c r="G19" s="541">
        <f>H19+I19</f>
        <v>0</v>
      </c>
      <c r="H19" s="531"/>
      <c r="I19" s="361">
        <v>0</v>
      </c>
      <c r="J19" s="361">
        <v>0</v>
      </c>
      <c r="K19" s="355"/>
      <c r="L19" s="348" t="s">
        <v>4</v>
      </c>
      <c r="M19" s="353" t="s">
        <v>86</v>
      </c>
    </row>
    <row r="20" spans="1:13" ht="14.25" customHeight="1" thickBot="1">
      <c r="A20" s="478"/>
      <c r="B20" s="413"/>
      <c r="C20" s="536"/>
      <c r="D20" s="568"/>
      <c r="E20" s="366"/>
      <c r="F20" s="539"/>
      <c r="G20" s="542"/>
      <c r="H20" s="532"/>
      <c r="I20" s="362"/>
      <c r="J20" s="362"/>
      <c r="K20" s="356"/>
      <c r="L20" s="349"/>
      <c r="M20" s="459"/>
    </row>
    <row r="21" spans="1:13" ht="21" customHeight="1" hidden="1" thickBot="1">
      <c r="A21" s="478"/>
      <c r="B21" s="413"/>
      <c r="C21" s="536"/>
      <c r="D21" s="568"/>
      <c r="E21" s="366"/>
      <c r="F21" s="539"/>
      <c r="G21" s="542"/>
      <c r="H21" s="532"/>
      <c r="I21" s="362"/>
      <c r="J21" s="362"/>
      <c r="K21" s="356"/>
      <c r="L21" s="349"/>
      <c r="M21" s="459"/>
    </row>
    <row r="22" spans="1:13" ht="24.75" customHeight="1" hidden="1" thickBot="1">
      <c r="A22" s="478"/>
      <c r="B22" s="413"/>
      <c r="C22" s="536"/>
      <c r="D22" s="568"/>
      <c r="E22" s="366"/>
      <c r="F22" s="539"/>
      <c r="G22" s="542"/>
      <c r="H22" s="532"/>
      <c r="I22" s="362"/>
      <c r="J22" s="362"/>
      <c r="K22" s="356"/>
      <c r="L22" s="349"/>
      <c r="M22" s="459"/>
    </row>
    <row r="23" spans="1:13" ht="21" customHeight="1" hidden="1" thickBot="1">
      <c r="A23" s="478"/>
      <c r="B23" s="413"/>
      <c r="C23" s="536"/>
      <c r="D23" s="568"/>
      <c r="E23" s="366"/>
      <c r="F23" s="539"/>
      <c r="G23" s="542"/>
      <c r="H23" s="532"/>
      <c r="I23" s="362"/>
      <c r="J23" s="362"/>
      <c r="K23" s="356"/>
      <c r="L23" s="349"/>
      <c r="M23" s="459"/>
    </row>
    <row r="24" spans="1:13" ht="21" customHeight="1" hidden="1" thickBot="1">
      <c r="A24" s="478"/>
      <c r="B24" s="413"/>
      <c r="C24" s="536"/>
      <c r="D24" s="568"/>
      <c r="E24" s="366"/>
      <c r="F24" s="539"/>
      <c r="G24" s="542"/>
      <c r="H24" s="532"/>
      <c r="I24" s="362"/>
      <c r="J24" s="362"/>
      <c r="K24" s="356"/>
      <c r="L24" s="349"/>
      <c r="M24" s="459"/>
    </row>
    <row r="25" spans="1:13" ht="18.75" customHeight="1" thickBot="1">
      <c r="A25" s="478"/>
      <c r="B25" s="413"/>
      <c r="C25" s="536"/>
      <c r="D25" s="568"/>
      <c r="E25" s="366"/>
      <c r="F25" s="540"/>
      <c r="G25" s="543"/>
      <c r="H25" s="533"/>
      <c r="I25" s="534"/>
      <c r="J25" s="534"/>
      <c r="K25" s="357"/>
      <c r="L25" s="350"/>
      <c r="M25" s="459"/>
    </row>
    <row r="26" spans="1:13" ht="24.75" customHeight="1" thickBot="1">
      <c r="A26" s="478"/>
      <c r="B26" s="413"/>
      <c r="C26" s="536"/>
      <c r="D26" s="566" t="s">
        <v>38</v>
      </c>
      <c r="E26" s="351">
        <f>F26+G26+J26+K26</f>
        <v>0</v>
      </c>
      <c r="F26" s="351"/>
      <c r="G26" s="363">
        <f>H26+I26</f>
        <v>0</v>
      </c>
      <c r="H26" s="544"/>
      <c r="I26" s="361">
        <v>0</v>
      </c>
      <c r="J26" s="361">
        <v>0</v>
      </c>
      <c r="K26" s="353"/>
      <c r="L26" s="348" t="s">
        <v>4</v>
      </c>
      <c r="M26" s="459"/>
    </row>
    <row r="27" spans="1:13" ht="22.5" customHeight="1" thickBot="1">
      <c r="A27" s="478"/>
      <c r="B27" s="413"/>
      <c r="C27" s="536"/>
      <c r="D27" s="567"/>
      <c r="E27" s="352"/>
      <c r="F27" s="512"/>
      <c r="G27" s="364"/>
      <c r="H27" s="545"/>
      <c r="I27" s="362"/>
      <c r="J27" s="362"/>
      <c r="K27" s="354"/>
      <c r="L27" s="349"/>
      <c r="M27" s="459"/>
    </row>
    <row r="28" spans="1:13" ht="21.75" customHeight="1" hidden="1" thickBot="1">
      <c r="A28" s="478"/>
      <c r="B28" s="413"/>
      <c r="C28" s="536"/>
      <c r="D28" s="567"/>
      <c r="E28" s="207"/>
      <c r="F28" s="131"/>
      <c r="G28" s="131"/>
      <c r="H28" s="546"/>
      <c r="I28" s="362"/>
      <c r="J28" s="362"/>
      <c r="K28" s="129"/>
      <c r="L28" s="565"/>
      <c r="M28" s="459"/>
    </row>
    <row r="29" spans="1:13" ht="11.25" customHeight="1" hidden="1" thickBot="1">
      <c r="A29" s="478"/>
      <c r="B29" s="413"/>
      <c r="C29" s="536"/>
      <c r="D29" s="567"/>
      <c r="E29" s="207"/>
      <c r="F29" s="131"/>
      <c r="G29" s="131"/>
      <c r="H29" s="546"/>
      <c r="I29" s="362"/>
      <c r="J29" s="362"/>
      <c r="K29" s="129"/>
      <c r="L29" s="565"/>
      <c r="M29" s="459"/>
    </row>
    <row r="30" spans="1:13" ht="21.75" customHeight="1" thickBot="1">
      <c r="A30" s="478"/>
      <c r="B30" s="413"/>
      <c r="C30" s="536"/>
      <c r="D30" s="564" t="s">
        <v>39</v>
      </c>
      <c r="E30" s="527">
        <f>F30+G30+J30+K30</f>
        <v>0</v>
      </c>
      <c r="F30" s="547"/>
      <c r="G30" s="510">
        <f>H30+I30</f>
        <v>0</v>
      </c>
      <c r="H30" s="518"/>
      <c r="I30" s="521">
        <v>0</v>
      </c>
      <c r="J30" s="521">
        <v>0</v>
      </c>
      <c r="K30" s="353"/>
      <c r="L30" s="529" t="s">
        <v>4</v>
      </c>
      <c r="M30" s="459"/>
    </row>
    <row r="31" spans="1:13" ht="27" customHeight="1" thickBot="1">
      <c r="A31" s="478"/>
      <c r="B31" s="413"/>
      <c r="C31" s="536"/>
      <c r="D31" s="564"/>
      <c r="E31" s="528"/>
      <c r="F31" s="428"/>
      <c r="G31" s="511"/>
      <c r="H31" s="519"/>
      <c r="I31" s="522"/>
      <c r="J31" s="522"/>
      <c r="K31" s="354"/>
      <c r="L31" s="529"/>
      <c r="M31" s="459"/>
    </row>
    <row r="32" spans="1:13" ht="21.75" customHeight="1" hidden="1" thickBot="1">
      <c r="A32" s="478"/>
      <c r="B32" s="413"/>
      <c r="C32" s="536"/>
      <c r="D32" s="564"/>
      <c r="E32" s="208"/>
      <c r="F32" s="131"/>
      <c r="G32" s="131"/>
      <c r="H32" s="519"/>
      <c r="I32" s="522"/>
      <c r="J32" s="522"/>
      <c r="K32" s="143"/>
      <c r="L32" s="530"/>
      <c r="M32" s="459"/>
    </row>
    <row r="33" spans="1:13" ht="54.75" customHeight="1" hidden="1" thickBot="1">
      <c r="A33" s="478"/>
      <c r="B33" s="413"/>
      <c r="C33" s="536"/>
      <c r="D33" s="564"/>
      <c r="E33" s="209"/>
      <c r="F33" s="131"/>
      <c r="G33" s="131"/>
      <c r="H33" s="520"/>
      <c r="I33" s="523"/>
      <c r="J33" s="523"/>
      <c r="K33" s="135"/>
      <c r="L33" s="530"/>
      <c r="M33" s="459"/>
    </row>
    <row r="34" spans="1:13" ht="44.25" customHeight="1" thickBot="1">
      <c r="A34" s="478"/>
      <c r="B34" s="415"/>
      <c r="C34" s="537"/>
      <c r="D34" s="223" t="s">
        <v>54</v>
      </c>
      <c r="E34" s="210">
        <f>F34+G34+J34+K34</f>
        <v>0</v>
      </c>
      <c r="F34" s="210"/>
      <c r="G34" s="165">
        <f>H34+I34</f>
        <v>0</v>
      </c>
      <c r="H34" s="63"/>
      <c r="I34" s="61">
        <v>0</v>
      </c>
      <c r="J34" s="61">
        <v>0</v>
      </c>
      <c r="K34" s="65"/>
      <c r="L34" s="144" t="s">
        <v>80</v>
      </c>
      <c r="M34" s="354"/>
    </row>
    <row r="35" spans="1:13" ht="19.5" thickBot="1">
      <c r="A35" s="118"/>
      <c r="B35" s="524" t="s">
        <v>3</v>
      </c>
      <c r="C35" s="515"/>
      <c r="D35" s="515"/>
      <c r="E35" s="515"/>
      <c r="F35" s="525"/>
      <c r="G35" s="525"/>
      <c r="H35" s="525"/>
      <c r="I35" s="515"/>
      <c r="J35" s="515"/>
      <c r="K35" s="515"/>
      <c r="L35" s="515"/>
      <c r="M35" s="526"/>
    </row>
    <row r="36" spans="1:13" ht="103.5" customHeight="1" thickBot="1">
      <c r="A36" s="478" t="s">
        <v>98</v>
      </c>
      <c r="B36" s="411" t="s">
        <v>99</v>
      </c>
      <c r="C36" s="412"/>
      <c r="D36" s="224">
        <v>2017</v>
      </c>
      <c r="E36" s="211">
        <f>F36+I36+J36+K36</f>
        <v>155.5623</v>
      </c>
      <c r="F36" s="210"/>
      <c r="G36" s="210">
        <f>H36+I36</f>
        <v>0</v>
      </c>
      <c r="H36" s="212"/>
      <c r="I36" s="213">
        <v>0</v>
      </c>
      <c r="J36" s="213">
        <f>40+68.197-39.45+0.42+51.795+4.6003+30</f>
        <v>155.5623</v>
      </c>
      <c r="K36" s="214"/>
      <c r="L36" s="21" t="s">
        <v>7</v>
      </c>
      <c r="M36" s="367" t="s">
        <v>70</v>
      </c>
    </row>
    <row r="37" spans="1:13" ht="84" customHeight="1" thickBot="1">
      <c r="A37" s="478"/>
      <c r="B37" s="413"/>
      <c r="C37" s="414"/>
      <c r="D37" s="225">
        <v>2018</v>
      </c>
      <c r="E37" s="211">
        <f>F37+I37+J37+K37</f>
        <v>345</v>
      </c>
      <c r="F37" s="210"/>
      <c r="G37" s="210">
        <f>H37+I37</f>
        <v>0</v>
      </c>
      <c r="H37" s="215"/>
      <c r="I37" s="216">
        <v>0</v>
      </c>
      <c r="J37" s="216">
        <f>325-70-60+150</f>
        <v>345</v>
      </c>
      <c r="K37" s="217"/>
      <c r="L37" s="21" t="s">
        <v>154</v>
      </c>
      <c r="M37" s="368"/>
    </row>
    <row r="38" spans="1:13" ht="95.25" customHeight="1" thickBot="1">
      <c r="A38" s="478"/>
      <c r="B38" s="413"/>
      <c r="C38" s="414"/>
      <c r="D38" s="225">
        <v>2019</v>
      </c>
      <c r="E38" s="211">
        <f>F38+I38+J38+K38</f>
        <v>0</v>
      </c>
      <c r="F38" s="210"/>
      <c r="G38" s="210">
        <f>H38+I38</f>
        <v>0</v>
      </c>
      <c r="H38" s="218"/>
      <c r="I38" s="219">
        <v>0</v>
      </c>
      <c r="J38" s="219">
        <v>0</v>
      </c>
      <c r="K38" s="220"/>
      <c r="L38" s="22" t="s">
        <v>35</v>
      </c>
      <c r="M38" s="368"/>
    </row>
    <row r="39" spans="1:13" ht="87" customHeight="1" thickBot="1">
      <c r="A39" s="478"/>
      <c r="B39" s="415"/>
      <c r="C39" s="416"/>
      <c r="D39" s="225">
        <v>2020</v>
      </c>
      <c r="E39" s="211">
        <f>F39+I39+J39+K39</f>
        <v>0</v>
      </c>
      <c r="F39" s="210"/>
      <c r="G39" s="210">
        <f>H39+I39</f>
        <v>0</v>
      </c>
      <c r="H39" s="221"/>
      <c r="I39" s="219">
        <v>0</v>
      </c>
      <c r="J39" s="219">
        <v>0</v>
      </c>
      <c r="K39" s="220"/>
      <c r="L39" s="22" t="s">
        <v>35</v>
      </c>
      <c r="M39" s="369"/>
    </row>
    <row r="40" spans="1:13" ht="19.5" thickBot="1">
      <c r="A40" s="118"/>
      <c r="B40" s="513">
        <v>0</v>
      </c>
      <c r="C40" s="514"/>
      <c r="D40" s="514"/>
      <c r="E40" s="514"/>
      <c r="F40" s="515"/>
      <c r="G40" s="515"/>
      <c r="H40" s="514"/>
      <c r="I40" s="514"/>
      <c r="J40" s="516"/>
      <c r="K40" s="516"/>
      <c r="L40" s="514"/>
      <c r="M40" s="517"/>
    </row>
    <row r="41" spans="1:13" ht="53.25" customHeight="1" thickBot="1">
      <c r="A41" s="478" t="s">
        <v>100</v>
      </c>
      <c r="B41" s="502" t="s">
        <v>101</v>
      </c>
      <c r="C41" s="503"/>
      <c r="D41" s="226">
        <v>2017</v>
      </c>
      <c r="E41" s="342">
        <f>F41+G41+J41+K41</f>
        <v>11</v>
      </c>
      <c r="F41" s="222"/>
      <c r="G41" s="166">
        <f>H41+I41</f>
        <v>0</v>
      </c>
      <c r="H41" s="66"/>
      <c r="I41" s="138">
        <v>0</v>
      </c>
      <c r="J41" s="138">
        <f>11</f>
        <v>11</v>
      </c>
      <c r="K41" s="139"/>
      <c r="L41" s="124" t="s">
        <v>6</v>
      </c>
      <c r="M41" s="367" t="s">
        <v>69</v>
      </c>
    </row>
    <row r="42" spans="1:13" ht="46.5" customHeight="1" thickBot="1">
      <c r="A42" s="478"/>
      <c r="B42" s="504"/>
      <c r="C42" s="505"/>
      <c r="D42" s="226">
        <v>2018</v>
      </c>
      <c r="E42" s="342">
        <f>F42+G42+J42+K42</f>
        <v>0</v>
      </c>
      <c r="F42" s="222"/>
      <c r="G42" s="165">
        <f>H42+I42</f>
        <v>0</v>
      </c>
      <c r="H42" s="64"/>
      <c r="I42" s="145">
        <v>0</v>
      </c>
      <c r="J42" s="145">
        <v>0</v>
      </c>
      <c r="K42" s="139"/>
      <c r="L42" s="136" t="s">
        <v>5</v>
      </c>
      <c r="M42" s="368"/>
    </row>
    <row r="43" spans="1:13" ht="48" customHeight="1" thickBot="1">
      <c r="A43" s="478"/>
      <c r="B43" s="504"/>
      <c r="C43" s="505"/>
      <c r="D43" s="226">
        <v>2019</v>
      </c>
      <c r="E43" s="342">
        <f>F43+G43+J43+K43</f>
        <v>0</v>
      </c>
      <c r="F43" s="222"/>
      <c r="G43" s="165">
        <f>H43+I43</f>
        <v>0</v>
      </c>
      <c r="H43" s="64"/>
      <c r="I43" s="145">
        <v>0</v>
      </c>
      <c r="J43" s="145">
        <v>0</v>
      </c>
      <c r="K43" s="139"/>
      <c r="L43" s="125" t="s">
        <v>5</v>
      </c>
      <c r="M43" s="368"/>
    </row>
    <row r="44" spans="1:13" ht="40.5" customHeight="1" thickBot="1">
      <c r="A44" s="478"/>
      <c r="B44" s="506"/>
      <c r="C44" s="507"/>
      <c r="D44" s="226">
        <v>2020</v>
      </c>
      <c r="E44" s="342">
        <f>F44+G44+J44+K44</f>
        <v>0</v>
      </c>
      <c r="F44" s="222"/>
      <c r="G44" s="165">
        <f>H44+I44</f>
        <v>0</v>
      </c>
      <c r="H44" s="64"/>
      <c r="I44" s="145">
        <v>0</v>
      </c>
      <c r="J44" s="145">
        <v>0</v>
      </c>
      <c r="K44" s="139"/>
      <c r="L44" s="125" t="s">
        <v>5</v>
      </c>
      <c r="M44" s="369"/>
    </row>
    <row r="45" spans="1:13" ht="19.5" thickBot="1">
      <c r="A45" s="118"/>
      <c r="B45" s="498" t="s">
        <v>3</v>
      </c>
      <c r="C45" s="496"/>
      <c r="D45" s="496"/>
      <c r="E45" s="496"/>
      <c r="F45" s="496"/>
      <c r="G45" s="499"/>
      <c r="H45" s="499"/>
      <c r="I45" s="496"/>
      <c r="J45" s="496"/>
      <c r="K45" s="137"/>
      <c r="L45" s="496"/>
      <c r="M45" s="497"/>
    </row>
    <row r="46" spans="1:13" ht="45.75" customHeight="1" thickBot="1">
      <c r="A46" s="478" t="s">
        <v>102</v>
      </c>
      <c r="B46" s="421" t="s">
        <v>103</v>
      </c>
      <c r="C46" s="422"/>
      <c r="D46" s="227">
        <v>2017</v>
      </c>
      <c r="E46" s="244">
        <f>F46+G46+J46+K46</f>
        <v>34.265</v>
      </c>
      <c r="F46" s="244"/>
      <c r="G46" s="245">
        <f>H46+I46</f>
        <v>0</v>
      </c>
      <c r="H46" s="229"/>
      <c r="I46" s="229">
        <v>0</v>
      </c>
      <c r="J46" s="229">
        <f>100-13.94-51.795</f>
        <v>34.265</v>
      </c>
      <c r="K46" s="230"/>
      <c r="L46" s="154" t="s">
        <v>4</v>
      </c>
      <c r="M46" s="367" t="s">
        <v>68</v>
      </c>
    </row>
    <row r="47" spans="1:13" ht="33" customHeight="1" thickBot="1">
      <c r="A47" s="478"/>
      <c r="B47" s="423"/>
      <c r="C47" s="424"/>
      <c r="D47" s="500">
        <v>2018</v>
      </c>
      <c r="E47" s="508">
        <f>F47+G47+J47+K48</f>
        <v>0</v>
      </c>
      <c r="F47" s="508"/>
      <c r="G47" s="492">
        <f>H47+I47</f>
        <v>0</v>
      </c>
      <c r="H47" s="382"/>
      <c r="I47" s="382">
        <v>0</v>
      </c>
      <c r="J47" s="382">
        <v>0</v>
      </c>
      <c r="K47" s="230"/>
      <c r="L47" s="353" t="s">
        <v>4</v>
      </c>
      <c r="M47" s="368"/>
    </row>
    <row r="48" spans="1:13" ht="28.5" customHeight="1" thickBot="1">
      <c r="A48" s="478"/>
      <c r="B48" s="423"/>
      <c r="C48" s="424"/>
      <c r="D48" s="501"/>
      <c r="E48" s="509"/>
      <c r="F48" s="509"/>
      <c r="G48" s="493"/>
      <c r="H48" s="383"/>
      <c r="I48" s="383"/>
      <c r="J48" s="383"/>
      <c r="K48" s="232"/>
      <c r="L48" s="354"/>
      <c r="M48" s="368"/>
    </row>
    <row r="49" spans="1:13" ht="64.5" customHeight="1" thickBot="1">
      <c r="A49" s="478"/>
      <c r="B49" s="423"/>
      <c r="C49" s="424"/>
      <c r="D49" s="225">
        <v>2019</v>
      </c>
      <c r="E49" s="247">
        <f aca="true" t="shared" si="0" ref="E49:E54">F49+G49+J49+K49</f>
        <v>0</v>
      </c>
      <c r="F49" s="248"/>
      <c r="G49" s="248">
        <f aca="true" t="shared" si="1" ref="G49:G54">H49+I49</f>
        <v>0</v>
      </c>
      <c r="H49" s="235"/>
      <c r="I49" s="233">
        <v>0</v>
      </c>
      <c r="J49" s="233">
        <v>0</v>
      </c>
      <c r="K49" s="236"/>
      <c r="L49" s="55" t="s">
        <v>4</v>
      </c>
      <c r="M49" s="369"/>
    </row>
    <row r="50" spans="1:13" ht="75.75" customHeight="1" thickBot="1">
      <c r="A50" s="478"/>
      <c r="B50" s="425"/>
      <c r="C50" s="426"/>
      <c r="D50" s="237">
        <v>2020</v>
      </c>
      <c r="E50" s="247">
        <f t="shared" si="0"/>
        <v>0</v>
      </c>
      <c r="F50" s="248"/>
      <c r="G50" s="249">
        <f t="shared" si="1"/>
        <v>0</v>
      </c>
      <c r="H50" s="235"/>
      <c r="I50" s="238">
        <v>0</v>
      </c>
      <c r="J50" s="233">
        <v>0</v>
      </c>
      <c r="K50" s="239"/>
      <c r="L50" s="90" t="s">
        <v>4</v>
      </c>
      <c r="M50" s="106"/>
    </row>
    <row r="51" spans="1:13" ht="50.25" customHeight="1" thickBot="1">
      <c r="A51" s="478" t="s">
        <v>104</v>
      </c>
      <c r="B51" s="387" t="s">
        <v>105</v>
      </c>
      <c r="C51" s="388"/>
      <c r="D51" s="237">
        <v>2017</v>
      </c>
      <c r="E51" s="247">
        <f t="shared" si="0"/>
        <v>65.3997</v>
      </c>
      <c r="F51" s="248"/>
      <c r="G51" s="248">
        <f t="shared" si="1"/>
        <v>0</v>
      </c>
      <c r="H51" s="240"/>
      <c r="I51" s="233">
        <v>0</v>
      </c>
      <c r="J51" s="238">
        <f>70-4.6003</f>
        <v>65.3997</v>
      </c>
      <c r="K51" s="241"/>
      <c r="L51" s="8" t="s">
        <v>6</v>
      </c>
      <c r="M51" s="367" t="s">
        <v>67</v>
      </c>
    </row>
    <row r="52" spans="1:13" ht="46.5" customHeight="1" thickBot="1">
      <c r="A52" s="478"/>
      <c r="B52" s="389"/>
      <c r="C52" s="390"/>
      <c r="D52" s="237">
        <v>2018</v>
      </c>
      <c r="E52" s="247">
        <f t="shared" si="0"/>
        <v>60</v>
      </c>
      <c r="F52" s="248"/>
      <c r="G52" s="246">
        <f t="shared" si="1"/>
        <v>0</v>
      </c>
      <c r="H52" s="212"/>
      <c r="I52" s="233">
        <v>0</v>
      </c>
      <c r="J52" s="242">
        <v>60</v>
      </c>
      <c r="K52" s="241"/>
      <c r="L52" s="8" t="s">
        <v>6</v>
      </c>
      <c r="M52" s="368"/>
    </row>
    <row r="53" spans="1:13" ht="40.5" customHeight="1" thickBot="1">
      <c r="A53" s="478"/>
      <c r="B53" s="389"/>
      <c r="C53" s="390"/>
      <c r="D53" s="237">
        <v>2019</v>
      </c>
      <c r="E53" s="247">
        <f t="shared" si="0"/>
        <v>0</v>
      </c>
      <c r="F53" s="248"/>
      <c r="G53" s="250">
        <f t="shared" si="1"/>
        <v>0</v>
      </c>
      <c r="H53" s="212"/>
      <c r="I53" s="233">
        <v>0</v>
      </c>
      <c r="J53" s="238">
        <v>0</v>
      </c>
      <c r="K53" s="241"/>
      <c r="L53" s="8" t="s">
        <v>6</v>
      </c>
      <c r="M53" s="368"/>
    </row>
    <row r="54" spans="1:13" ht="45" customHeight="1" thickBot="1">
      <c r="A54" s="478"/>
      <c r="B54" s="391"/>
      <c r="C54" s="392"/>
      <c r="D54" s="237">
        <v>2020</v>
      </c>
      <c r="E54" s="247">
        <f t="shared" si="0"/>
        <v>0</v>
      </c>
      <c r="F54" s="248"/>
      <c r="G54" s="250">
        <f t="shared" si="1"/>
        <v>0</v>
      </c>
      <c r="H54" s="212"/>
      <c r="I54" s="233">
        <v>0</v>
      </c>
      <c r="J54" s="238">
        <v>0</v>
      </c>
      <c r="K54" s="241"/>
      <c r="L54" s="8" t="s">
        <v>6</v>
      </c>
      <c r="M54" s="369"/>
    </row>
    <row r="55" spans="1:13" ht="19.5" thickBot="1">
      <c r="A55" s="118"/>
      <c r="B55" s="121" t="s">
        <v>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20"/>
    </row>
    <row r="56" spans="1:13" ht="38.25" customHeight="1" thickBot="1">
      <c r="A56" s="478" t="s">
        <v>106</v>
      </c>
      <c r="B56" s="370" t="s">
        <v>107</v>
      </c>
      <c r="C56" s="371"/>
      <c r="D56" s="489">
        <v>2017</v>
      </c>
      <c r="E56" s="351">
        <f>F56+G56+J56+K56</f>
        <v>27.52</v>
      </c>
      <c r="F56" s="491"/>
      <c r="G56" s="228">
        <f>H56+I56</f>
        <v>0</v>
      </c>
      <c r="H56" s="381"/>
      <c r="I56" s="382">
        <v>0</v>
      </c>
      <c r="J56" s="382">
        <v>27.52</v>
      </c>
      <c r="K56" s="252"/>
      <c r="L56" s="494" t="s">
        <v>5</v>
      </c>
      <c r="M56" s="367" t="s">
        <v>66</v>
      </c>
    </row>
    <row r="57" spans="1:13" ht="0.75" customHeight="1" thickBot="1">
      <c r="A57" s="478"/>
      <c r="B57" s="372"/>
      <c r="C57" s="373"/>
      <c r="D57" s="490"/>
      <c r="E57" s="352"/>
      <c r="F57" s="383"/>
      <c r="G57" s="268"/>
      <c r="H57" s="352"/>
      <c r="I57" s="383"/>
      <c r="J57" s="383"/>
      <c r="K57" s="253"/>
      <c r="L57" s="495"/>
      <c r="M57" s="368"/>
    </row>
    <row r="58" spans="1:13" ht="42.75" customHeight="1" thickBot="1">
      <c r="A58" s="478"/>
      <c r="B58" s="372"/>
      <c r="C58" s="373"/>
      <c r="D58" s="231">
        <v>2018</v>
      </c>
      <c r="E58" s="210">
        <f aca="true" t="shared" si="2" ref="E58:E64">F58+G58+J58+K58</f>
        <v>70</v>
      </c>
      <c r="F58" s="256"/>
      <c r="G58" s="256">
        <f aca="true" t="shared" si="3" ref="G58:G64">H58+I58</f>
        <v>0</v>
      </c>
      <c r="H58" s="254"/>
      <c r="I58" s="255">
        <v>0</v>
      </c>
      <c r="J58" s="256">
        <v>70</v>
      </c>
      <c r="K58" s="214"/>
      <c r="L58" s="30" t="s">
        <v>5</v>
      </c>
      <c r="M58" s="368"/>
    </row>
    <row r="59" spans="1:13" ht="39" customHeight="1" thickBot="1">
      <c r="A59" s="478"/>
      <c r="B59" s="372"/>
      <c r="C59" s="373"/>
      <c r="D59" s="231">
        <v>2019</v>
      </c>
      <c r="E59" s="210">
        <f t="shared" si="2"/>
        <v>0</v>
      </c>
      <c r="F59" s="256"/>
      <c r="G59" s="256">
        <f t="shared" si="3"/>
        <v>0</v>
      </c>
      <c r="H59" s="254"/>
      <c r="I59" s="255">
        <v>0</v>
      </c>
      <c r="J59" s="257">
        <v>0</v>
      </c>
      <c r="K59" s="214"/>
      <c r="L59" s="30" t="s">
        <v>5</v>
      </c>
      <c r="M59" s="368"/>
    </row>
    <row r="60" spans="1:13" ht="48" customHeight="1" thickBot="1">
      <c r="A60" s="478"/>
      <c r="B60" s="374"/>
      <c r="C60" s="375"/>
      <c r="D60" s="231">
        <v>2020</v>
      </c>
      <c r="E60" s="210">
        <f t="shared" si="2"/>
        <v>0</v>
      </c>
      <c r="F60" s="256"/>
      <c r="G60" s="269">
        <f t="shared" si="3"/>
        <v>0</v>
      </c>
      <c r="H60" s="254"/>
      <c r="I60" s="255">
        <v>0</v>
      </c>
      <c r="J60" s="257">
        <v>0</v>
      </c>
      <c r="K60" s="214"/>
      <c r="L60" s="30" t="s">
        <v>5</v>
      </c>
      <c r="M60" s="369"/>
    </row>
    <row r="61" spans="1:13" ht="39" customHeight="1" thickBot="1">
      <c r="A61" s="478" t="s">
        <v>108</v>
      </c>
      <c r="B61" s="483" t="s">
        <v>109</v>
      </c>
      <c r="C61" s="484"/>
      <c r="D61" s="258">
        <v>2017</v>
      </c>
      <c r="E61" s="210">
        <f t="shared" si="2"/>
        <v>50</v>
      </c>
      <c r="F61" s="256"/>
      <c r="G61" s="234">
        <f t="shared" si="3"/>
        <v>50</v>
      </c>
      <c r="H61" s="259"/>
      <c r="I61" s="162">
        <v>50</v>
      </c>
      <c r="J61" s="260">
        <v>0</v>
      </c>
      <c r="K61" s="261"/>
      <c r="L61" s="18" t="s">
        <v>43</v>
      </c>
      <c r="M61" s="367" t="s">
        <v>65</v>
      </c>
    </row>
    <row r="62" spans="1:13" ht="41.25" customHeight="1" thickBot="1">
      <c r="A62" s="478"/>
      <c r="B62" s="485"/>
      <c r="C62" s="486"/>
      <c r="D62" s="225">
        <v>2018</v>
      </c>
      <c r="E62" s="210">
        <f t="shared" si="2"/>
        <v>0</v>
      </c>
      <c r="F62" s="256"/>
      <c r="G62" s="234">
        <f t="shared" si="3"/>
        <v>0</v>
      </c>
      <c r="H62" s="262"/>
      <c r="I62" s="262">
        <v>0</v>
      </c>
      <c r="J62" s="263">
        <v>0</v>
      </c>
      <c r="K62" s="264"/>
      <c r="L62" s="136"/>
      <c r="M62" s="368"/>
    </row>
    <row r="63" spans="1:13" ht="41.25" customHeight="1" thickBot="1">
      <c r="A63" s="478"/>
      <c r="B63" s="485"/>
      <c r="C63" s="486"/>
      <c r="D63" s="225">
        <v>2019</v>
      </c>
      <c r="E63" s="210">
        <f t="shared" si="2"/>
        <v>0</v>
      </c>
      <c r="F63" s="256"/>
      <c r="G63" s="265">
        <f t="shared" si="3"/>
        <v>0</v>
      </c>
      <c r="H63" s="229"/>
      <c r="I63" s="229">
        <v>0</v>
      </c>
      <c r="J63" s="266">
        <v>0</v>
      </c>
      <c r="K63" s="261"/>
      <c r="L63" s="136"/>
      <c r="M63" s="368"/>
    </row>
    <row r="64" spans="1:13" ht="39" customHeight="1" thickBot="1">
      <c r="A64" s="478"/>
      <c r="B64" s="487"/>
      <c r="C64" s="488"/>
      <c r="D64" s="225">
        <v>2020</v>
      </c>
      <c r="E64" s="210">
        <f t="shared" si="2"/>
        <v>0</v>
      </c>
      <c r="F64" s="256"/>
      <c r="G64" s="228">
        <f t="shared" si="3"/>
        <v>0</v>
      </c>
      <c r="H64" s="229"/>
      <c r="I64" s="229">
        <v>0</v>
      </c>
      <c r="J64" s="263">
        <v>0</v>
      </c>
      <c r="K64" s="267"/>
      <c r="L64" s="136"/>
      <c r="M64" s="369"/>
    </row>
    <row r="65" spans="1:13" ht="20.25" customHeight="1" thickBot="1">
      <c r="A65" s="118"/>
      <c r="B65" s="122" t="s">
        <v>3</v>
      </c>
      <c r="C65" s="19"/>
      <c r="D65" s="10"/>
      <c r="E65" s="18"/>
      <c r="F65" s="9"/>
      <c r="G65" s="9"/>
      <c r="H65" s="9"/>
      <c r="I65" s="10"/>
      <c r="J65" s="142"/>
      <c r="K65" s="141"/>
      <c r="L65" s="10"/>
      <c r="M65" s="11"/>
    </row>
    <row r="66" spans="1:13" ht="41.25" customHeight="1" thickBot="1">
      <c r="A66" s="478" t="s">
        <v>110</v>
      </c>
      <c r="B66" s="370" t="s">
        <v>111</v>
      </c>
      <c r="C66" s="371"/>
      <c r="D66" s="479">
        <v>2017</v>
      </c>
      <c r="E66" s="384">
        <f>F66+G66+J66+K66</f>
        <v>627.047</v>
      </c>
      <c r="F66" s="243"/>
      <c r="G66" s="270">
        <f aca="true" t="shared" si="4" ref="G66:G73">H66+I66</f>
        <v>0</v>
      </c>
      <c r="H66" s="271">
        <f>H67+H68+H69+H70+H71+H72</f>
        <v>0</v>
      </c>
      <c r="I66" s="272">
        <f>I67+I68+I69+I70+I71+I72</f>
        <v>0</v>
      </c>
      <c r="J66" s="272">
        <f>J67+J68+J69+J70+J71+J72</f>
        <v>627.047</v>
      </c>
      <c r="K66" s="272">
        <f>K67+K68+K69+K70+K71+K72</f>
        <v>0</v>
      </c>
      <c r="L66" s="6"/>
      <c r="M66" s="367" t="s">
        <v>87</v>
      </c>
    </row>
    <row r="67" spans="1:13" ht="39.75" customHeight="1" thickBot="1">
      <c r="A67" s="478"/>
      <c r="B67" s="372"/>
      <c r="C67" s="373"/>
      <c r="D67" s="480"/>
      <c r="E67" s="385"/>
      <c r="F67" s="243"/>
      <c r="G67" s="270">
        <f t="shared" si="4"/>
        <v>0</v>
      </c>
      <c r="H67" s="273"/>
      <c r="I67" s="274"/>
      <c r="J67" s="274">
        <f>50+13.94</f>
        <v>63.94</v>
      </c>
      <c r="K67" s="241"/>
      <c r="L67" s="8" t="s">
        <v>11</v>
      </c>
      <c r="M67" s="368"/>
    </row>
    <row r="68" spans="1:13" ht="39.75" customHeight="1" thickBot="1">
      <c r="A68" s="478"/>
      <c r="B68" s="372"/>
      <c r="C68" s="373"/>
      <c r="D68" s="480"/>
      <c r="E68" s="385"/>
      <c r="F68" s="243"/>
      <c r="G68" s="270">
        <f t="shared" si="4"/>
        <v>0</v>
      </c>
      <c r="H68" s="240"/>
      <c r="I68" s="275"/>
      <c r="J68" s="275">
        <v>113.23</v>
      </c>
      <c r="K68" s="241"/>
      <c r="L68" s="8" t="s">
        <v>17</v>
      </c>
      <c r="M68" s="368"/>
    </row>
    <row r="69" spans="1:13" ht="39.75" customHeight="1" thickBot="1">
      <c r="A69" s="478"/>
      <c r="B69" s="372"/>
      <c r="C69" s="373"/>
      <c r="D69" s="480"/>
      <c r="E69" s="385"/>
      <c r="F69" s="243"/>
      <c r="G69" s="270">
        <f t="shared" si="4"/>
        <v>0</v>
      </c>
      <c r="H69" s="240"/>
      <c r="I69" s="276"/>
      <c r="J69" s="276">
        <v>205.427</v>
      </c>
      <c r="K69" s="241"/>
      <c r="L69" s="8" t="s">
        <v>26</v>
      </c>
      <c r="M69" s="368"/>
    </row>
    <row r="70" spans="1:13" ht="39.75" customHeight="1" thickBot="1">
      <c r="A70" s="478"/>
      <c r="B70" s="372"/>
      <c r="C70" s="373"/>
      <c r="D70" s="480"/>
      <c r="E70" s="385"/>
      <c r="F70" s="243"/>
      <c r="G70" s="270">
        <f t="shared" si="4"/>
        <v>0</v>
      </c>
      <c r="H70" s="240"/>
      <c r="I70" s="275"/>
      <c r="J70" s="275">
        <v>13.23</v>
      </c>
      <c r="K70" s="241"/>
      <c r="L70" s="8" t="s">
        <v>14</v>
      </c>
      <c r="M70" s="368"/>
    </row>
    <row r="71" spans="1:13" ht="39.75" customHeight="1" thickBot="1">
      <c r="A71" s="478"/>
      <c r="B71" s="372"/>
      <c r="C71" s="373"/>
      <c r="D71" s="480"/>
      <c r="E71" s="385"/>
      <c r="F71" s="243"/>
      <c r="G71" s="270">
        <f t="shared" si="4"/>
        <v>0</v>
      </c>
      <c r="H71" s="240"/>
      <c r="I71" s="275"/>
      <c r="J71" s="275">
        <v>161.09</v>
      </c>
      <c r="K71" s="241"/>
      <c r="L71" s="8" t="s">
        <v>27</v>
      </c>
      <c r="M71" s="368"/>
    </row>
    <row r="72" spans="1:13" ht="39.75" customHeight="1" thickBot="1">
      <c r="A72" s="478"/>
      <c r="B72" s="372"/>
      <c r="C72" s="373"/>
      <c r="D72" s="482"/>
      <c r="E72" s="386"/>
      <c r="F72" s="243"/>
      <c r="G72" s="270">
        <f t="shared" si="4"/>
        <v>0</v>
      </c>
      <c r="H72" s="240"/>
      <c r="I72" s="275"/>
      <c r="J72" s="275">
        <f>15.18+18+36.45+0.5</f>
        <v>70.13</v>
      </c>
      <c r="K72" s="241"/>
      <c r="L72" s="8" t="s">
        <v>28</v>
      </c>
      <c r="M72" s="368"/>
    </row>
    <row r="73" spans="1:13" ht="33" customHeight="1" thickBot="1">
      <c r="A73" s="478"/>
      <c r="B73" s="372"/>
      <c r="C73" s="373"/>
      <c r="D73" s="479">
        <v>2018</v>
      </c>
      <c r="E73" s="481">
        <f>F73+G73+J73+K73</f>
        <v>2424.0600000000004</v>
      </c>
      <c r="F73" s="149"/>
      <c r="G73" s="149">
        <f t="shared" si="4"/>
        <v>0</v>
      </c>
      <c r="H73" s="155">
        <f>H74+H75+H76+H77+H78+H79+H80</f>
        <v>0</v>
      </c>
      <c r="I73" s="155">
        <f>I74+I75+I76+I77+I78+I79+I80</f>
        <v>0</v>
      </c>
      <c r="J73" s="155">
        <f>J74+J75+J76+J77+J78+J79+J80</f>
        <v>2424.0600000000004</v>
      </c>
      <c r="K73" s="155">
        <f>K74+K75+K76+K77+K78+K79+K80</f>
        <v>0</v>
      </c>
      <c r="L73" s="8"/>
      <c r="M73" s="368"/>
    </row>
    <row r="74" spans="1:13" ht="37.5" customHeight="1" thickBot="1">
      <c r="A74" s="478"/>
      <c r="B74" s="372"/>
      <c r="C74" s="373"/>
      <c r="D74" s="480"/>
      <c r="E74" s="427"/>
      <c r="F74" s="149"/>
      <c r="G74" s="277">
        <f aca="true" t="shared" si="5" ref="G74:G83">H74+I74</f>
        <v>0</v>
      </c>
      <c r="H74" s="53"/>
      <c r="I74" s="56"/>
      <c r="J74" s="56">
        <v>0</v>
      </c>
      <c r="K74" s="23"/>
      <c r="L74" s="8" t="s">
        <v>11</v>
      </c>
      <c r="M74" s="368"/>
    </row>
    <row r="75" spans="1:13" ht="30" customHeight="1" thickBot="1">
      <c r="A75" s="478"/>
      <c r="B75" s="372"/>
      <c r="C75" s="373"/>
      <c r="D75" s="480"/>
      <c r="E75" s="427"/>
      <c r="F75" s="149"/>
      <c r="G75" s="278">
        <f t="shared" si="5"/>
        <v>0</v>
      </c>
      <c r="H75" s="50"/>
      <c r="I75" s="88"/>
      <c r="J75" s="88">
        <f>12.64+1186</f>
        <v>1198.64</v>
      </c>
      <c r="K75" s="23"/>
      <c r="L75" s="8" t="s">
        <v>17</v>
      </c>
      <c r="M75" s="368"/>
    </row>
    <row r="76" spans="1:13" ht="30.75" customHeight="1" thickBot="1">
      <c r="A76" s="478"/>
      <c r="B76" s="372"/>
      <c r="C76" s="373"/>
      <c r="D76" s="480"/>
      <c r="E76" s="427"/>
      <c r="F76" s="149"/>
      <c r="G76" s="278">
        <f t="shared" si="5"/>
        <v>0</v>
      </c>
      <c r="H76" s="50"/>
      <c r="I76" s="88"/>
      <c r="J76" s="88">
        <f>12.64+445</f>
        <v>457.64</v>
      </c>
      <c r="K76" s="23"/>
      <c r="L76" s="8" t="s">
        <v>26</v>
      </c>
      <c r="M76" s="368"/>
    </row>
    <row r="77" spans="1:13" ht="32.25" customHeight="1" thickBot="1">
      <c r="A77" s="478"/>
      <c r="B77" s="372"/>
      <c r="C77" s="373"/>
      <c r="D77" s="480"/>
      <c r="E77" s="427"/>
      <c r="F77" s="149"/>
      <c r="G77" s="278">
        <f t="shared" si="5"/>
        <v>0</v>
      </c>
      <c r="H77" s="50"/>
      <c r="I77" s="88"/>
      <c r="J77" s="88">
        <f>12.64+437.6</f>
        <v>450.24</v>
      </c>
      <c r="K77" s="23"/>
      <c r="L77" s="8" t="s">
        <v>14</v>
      </c>
      <c r="M77" s="368"/>
    </row>
    <row r="78" spans="1:13" ht="32.25" customHeight="1" thickBot="1">
      <c r="A78" s="478"/>
      <c r="B78" s="372"/>
      <c r="C78" s="373"/>
      <c r="D78" s="480"/>
      <c r="E78" s="427"/>
      <c r="F78" s="149"/>
      <c r="G78" s="278">
        <f t="shared" si="5"/>
        <v>0</v>
      </c>
      <c r="H78" s="50"/>
      <c r="I78" s="88"/>
      <c r="J78" s="88">
        <f>30.36+107</f>
        <v>137.36</v>
      </c>
      <c r="K78" s="23"/>
      <c r="L78" s="8" t="s">
        <v>27</v>
      </c>
      <c r="M78" s="368"/>
    </row>
    <row r="79" spans="1:13" ht="32.25" customHeight="1" thickBot="1">
      <c r="A79" s="478"/>
      <c r="B79" s="372"/>
      <c r="C79" s="373"/>
      <c r="D79" s="480"/>
      <c r="E79" s="427"/>
      <c r="F79" s="149"/>
      <c r="G79" s="278">
        <f t="shared" si="5"/>
        <v>0</v>
      </c>
      <c r="H79" s="50"/>
      <c r="I79" s="88"/>
      <c r="J79" s="88">
        <f>15.18+165</f>
        <v>180.18</v>
      </c>
      <c r="K79" s="23"/>
      <c r="L79" s="8" t="s">
        <v>28</v>
      </c>
      <c r="M79" s="368"/>
    </row>
    <row r="80" spans="1:13" ht="30" customHeight="1" thickBot="1">
      <c r="A80" s="478"/>
      <c r="B80" s="372"/>
      <c r="C80" s="373"/>
      <c r="D80" s="480"/>
      <c r="E80" s="427"/>
      <c r="F80" s="149"/>
      <c r="G80" s="278">
        <f t="shared" si="5"/>
        <v>0</v>
      </c>
      <c r="H80" s="50"/>
      <c r="I80" s="88"/>
      <c r="J80" s="88">
        <v>0</v>
      </c>
      <c r="K80" s="23"/>
      <c r="L80" s="8" t="s">
        <v>59</v>
      </c>
      <c r="M80" s="368"/>
    </row>
    <row r="81" spans="1:13" ht="30" customHeight="1" thickBot="1">
      <c r="A81" s="478"/>
      <c r="B81" s="372"/>
      <c r="C81" s="373"/>
      <c r="D81" s="479">
        <v>2019</v>
      </c>
      <c r="E81" s="384">
        <f>F81+G81+J81+K81</f>
        <v>83.46000000000001</v>
      </c>
      <c r="F81" s="155"/>
      <c r="G81" s="155">
        <f>H81+I81</f>
        <v>0</v>
      </c>
      <c r="H81" s="155">
        <f>H82+H83+H84+H85+H86+H87</f>
        <v>0</v>
      </c>
      <c r="I81" s="155">
        <f>I82+I83+I84+I85+I86+I87</f>
        <v>0</v>
      </c>
      <c r="J81" s="155">
        <f>J82+J83+J84+J85+J86+J87</f>
        <v>83.46000000000001</v>
      </c>
      <c r="K81" s="155">
        <f>K82+K83+K84+K85+K86+K87</f>
        <v>0</v>
      </c>
      <c r="L81" s="8"/>
      <c r="M81" s="368"/>
    </row>
    <row r="82" spans="1:13" ht="28.5" customHeight="1" thickBot="1">
      <c r="A82" s="478"/>
      <c r="B82" s="372"/>
      <c r="C82" s="373"/>
      <c r="D82" s="480"/>
      <c r="E82" s="427"/>
      <c r="F82" s="205"/>
      <c r="G82" s="278">
        <f t="shared" si="5"/>
        <v>0</v>
      </c>
      <c r="H82" s="50"/>
      <c r="I82" s="56"/>
      <c r="J82" s="56">
        <v>0</v>
      </c>
      <c r="K82" s="23"/>
      <c r="L82" s="8" t="s">
        <v>11</v>
      </c>
      <c r="M82" s="368"/>
    </row>
    <row r="83" spans="1:13" ht="30" customHeight="1" thickBot="1">
      <c r="A83" s="478"/>
      <c r="B83" s="372"/>
      <c r="C83" s="373"/>
      <c r="D83" s="480"/>
      <c r="E83" s="427"/>
      <c r="F83" s="205"/>
      <c r="G83" s="278">
        <f t="shared" si="5"/>
        <v>0</v>
      </c>
      <c r="H83" s="50"/>
      <c r="I83" s="89"/>
      <c r="J83" s="89">
        <v>12.64</v>
      </c>
      <c r="K83" s="23"/>
      <c r="L83" s="8" t="s">
        <v>17</v>
      </c>
      <c r="M83" s="368"/>
    </row>
    <row r="84" spans="1:13" ht="30" customHeight="1" thickBot="1">
      <c r="A84" s="478"/>
      <c r="B84" s="372"/>
      <c r="C84" s="373"/>
      <c r="D84" s="480"/>
      <c r="E84" s="427"/>
      <c r="F84" s="205"/>
      <c r="G84" s="278">
        <f aca="true" t="shared" si="6" ref="G84:G110">H84+I84</f>
        <v>0</v>
      </c>
      <c r="H84" s="50"/>
      <c r="I84" s="89"/>
      <c r="J84" s="89">
        <v>12.64</v>
      </c>
      <c r="K84" s="23"/>
      <c r="L84" s="8" t="s">
        <v>26</v>
      </c>
      <c r="M84" s="368"/>
    </row>
    <row r="85" spans="1:13" ht="30" customHeight="1" thickBot="1">
      <c r="A85" s="478"/>
      <c r="B85" s="372"/>
      <c r="C85" s="373"/>
      <c r="D85" s="480"/>
      <c r="E85" s="427"/>
      <c r="F85" s="205"/>
      <c r="G85" s="278">
        <f t="shared" si="6"/>
        <v>0</v>
      </c>
      <c r="H85" s="50"/>
      <c r="I85" s="89"/>
      <c r="J85" s="89">
        <v>12.64</v>
      </c>
      <c r="K85" s="23"/>
      <c r="L85" s="8" t="s">
        <v>14</v>
      </c>
      <c r="M85" s="368"/>
    </row>
    <row r="86" spans="1:13" ht="30" customHeight="1" thickBot="1">
      <c r="A86" s="478"/>
      <c r="B86" s="372"/>
      <c r="C86" s="373"/>
      <c r="D86" s="480"/>
      <c r="E86" s="427"/>
      <c r="F86" s="205"/>
      <c r="G86" s="278">
        <f t="shared" si="6"/>
        <v>0</v>
      </c>
      <c r="H86" s="50"/>
      <c r="I86" s="89"/>
      <c r="J86" s="89">
        <v>30.36</v>
      </c>
      <c r="K86" s="23"/>
      <c r="L86" s="8" t="s">
        <v>27</v>
      </c>
      <c r="M86" s="368"/>
    </row>
    <row r="87" spans="1:13" ht="30" customHeight="1" thickBot="1">
      <c r="A87" s="478"/>
      <c r="B87" s="372"/>
      <c r="C87" s="373"/>
      <c r="D87" s="482"/>
      <c r="E87" s="428"/>
      <c r="F87" s="205"/>
      <c r="G87" s="278">
        <f t="shared" si="6"/>
        <v>0</v>
      </c>
      <c r="H87" s="50"/>
      <c r="I87" s="89"/>
      <c r="J87" s="89">
        <v>15.18</v>
      </c>
      <c r="K87" s="23"/>
      <c r="L87" s="8" t="s">
        <v>28</v>
      </c>
      <c r="M87" s="368"/>
    </row>
    <row r="88" spans="1:13" ht="27.75" customHeight="1" thickBot="1">
      <c r="A88" s="478"/>
      <c r="B88" s="372"/>
      <c r="C88" s="373"/>
      <c r="D88" s="479">
        <v>2020</v>
      </c>
      <c r="E88" s="384">
        <f>F88+G88+J88+K88</f>
        <v>83.46000000000001</v>
      </c>
      <c r="F88" s="243"/>
      <c r="G88" s="243">
        <f>H88+I88</f>
        <v>0</v>
      </c>
      <c r="H88" s="243">
        <f>H89+H90+H91+H92+H93+H94</f>
        <v>0</v>
      </c>
      <c r="I88" s="243">
        <f>I89+I90+I91+I92+I93+I94</f>
        <v>0</v>
      </c>
      <c r="J88" s="243">
        <f>J89+J90+J91+J92+J93+J94</f>
        <v>83.46000000000001</v>
      </c>
      <c r="K88" s="243">
        <f>K89+K90+K91+K92+K93+K94</f>
        <v>0</v>
      </c>
      <c r="L88" s="8"/>
      <c r="M88" s="368"/>
    </row>
    <row r="89" spans="1:13" ht="39" customHeight="1" thickBot="1">
      <c r="A89" s="478"/>
      <c r="B89" s="372"/>
      <c r="C89" s="373"/>
      <c r="D89" s="480"/>
      <c r="E89" s="385"/>
      <c r="F89" s="243"/>
      <c r="G89" s="279">
        <f t="shared" si="6"/>
        <v>0</v>
      </c>
      <c r="H89" s="251"/>
      <c r="I89" s="274"/>
      <c r="J89" s="274">
        <v>0</v>
      </c>
      <c r="K89" s="252"/>
      <c r="L89" s="8" t="s">
        <v>11</v>
      </c>
      <c r="M89" s="368"/>
    </row>
    <row r="90" spans="1:13" ht="32.25" customHeight="1" thickBot="1">
      <c r="A90" s="478"/>
      <c r="B90" s="372"/>
      <c r="C90" s="373"/>
      <c r="D90" s="480"/>
      <c r="E90" s="385"/>
      <c r="F90" s="243"/>
      <c r="G90" s="279">
        <f t="shared" si="6"/>
        <v>0</v>
      </c>
      <c r="H90" s="251"/>
      <c r="I90" s="280"/>
      <c r="J90" s="280">
        <f>12.64</f>
        <v>12.64</v>
      </c>
      <c r="K90" s="252"/>
      <c r="L90" s="8" t="s">
        <v>17</v>
      </c>
      <c r="M90" s="368"/>
    </row>
    <row r="91" spans="1:13" ht="33.75" customHeight="1" thickBot="1">
      <c r="A91" s="478"/>
      <c r="B91" s="372"/>
      <c r="C91" s="373"/>
      <c r="D91" s="480"/>
      <c r="E91" s="385"/>
      <c r="F91" s="243"/>
      <c r="G91" s="279">
        <f t="shared" si="6"/>
        <v>0</v>
      </c>
      <c r="H91" s="251"/>
      <c r="I91" s="280"/>
      <c r="J91" s="280">
        <v>12.64</v>
      </c>
      <c r="K91" s="252"/>
      <c r="L91" s="8" t="s">
        <v>26</v>
      </c>
      <c r="M91" s="368"/>
    </row>
    <row r="92" spans="1:13" ht="31.5" customHeight="1" thickBot="1">
      <c r="A92" s="478"/>
      <c r="B92" s="372"/>
      <c r="C92" s="373"/>
      <c r="D92" s="480"/>
      <c r="E92" s="385"/>
      <c r="F92" s="243"/>
      <c r="G92" s="279">
        <f t="shared" si="6"/>
        <v>0</v>
      </c>
      <c r="H92" s="251"/>
      <c r="I92" s="280"/>
      <c r="J92" s="280">
        <v>12.64</v>
      </c>
      <c r="K92" s="252"/>
      <c r="L92" s="8" t="s">
        <v>14</v>
      </c>
      <c r="M92" s="368"/>
    </row>
    <row r="93" spans="1:13" ht="35.25" customHeight="1" thickBot="1">
      <c r="A93" s="478"/>
      <c r="B93" s="372"/>
      <c r="C93" s="373"/>
      <c r="D93" s="480"/>
      <c r="E93" s="385"/>
      <c r="F93" s="243"/>
      <c r="G93" s="279">
        <f t="shared" si="6"/>
        <v>0</v>
      </c>
      <c r="H93" s="251"/>
      <c r="I93" s="280"/>
      <c r="J93" s="280">
        <v>30.36</v>
      </c>
      <c r="K93" s="252"/>
      <c r="L93" s="8" t="s">
        <v>27</v>
      </c>
      <c r="M93" s="368"/>
    </row>
    <row r="94" spans="1:13" ht="33.75" customHeight="1" thickBot="1">
      <c r="A94" s="478"/>
      <c r="B94" s="374"/>
      <c r="C94" s="375"/>
      <c r="D94" s="482"/>
      <c r="E94" s="386"/>
      <c r="F94" s="243"/>
      <c r="G94" s="279">
        <f t="shared" si="6"/>
        <v>0</v>
      </c>
      <c r="H94" s="251"/>
      <c r="I94" s="280"/>
      <c r="J94" s="280">
        <v>15.18</v>
      </c>
      <c r="K94" s="252"/>
      <c r="L94" s="8" t="s">
        <v>28</v>
      </c>
      <c r="M94" s="369"/>
    </row>
    <row r="95" spans="1:13" ht="36" customHeight="1" thickBot="1">
      <c r="A95" s="478" t="s">
        <v>112</v>
      </c>
      <c r="B95" s="370" t="s">
        <v>113</v>
      </c>
      <c r="C95" s="371"/>
      <c r="D95" s="48">
        <v>2017</v>
      </c>
      <c r="E95" s="284">
        <f aca="true" t="shared" si="7" ref="E95:E100">F95+G95+J95+K95</f>
        <v>169.78</v>
      </c>
      <c r="F95" s="281"/>
      <c r="G95" s="282">
        <f aca="true" t="shared" si="8" ref="G95:G100">H95+I95</f>
        <v>155.2</v>
      </c>
      <c r="H95" s="283"/>
      <c r="I95" s="283">
        <v>155.2</v>
      </c>
      <c r="J95" s="284">
        <f>15-0.42</f>
        <v>14.58</v>
      </c>
      <c r="K95" s="285"/>
      <c r="L95" s="136" t="s">
        <v>34</v>
      </c>
      <c r="M95" s="367" t="s">
        <v>73</v>
      </c>
    </row>
    <row r="96" spans="1:13" ht="38.25" customHeight="1" thickBot="1">
      <c r="A96" s="478"/>
      <c r="B96" s="372"/>
      <c r="C96" s="373"/>
      <c r="D96" s="103">
        <v>2018</v>
      </c>
      <c r="E96" s="284">
        <f t="shared" si="7"/>
        <v>162.2</v>
      </c>
      <c r="F96" s="281"/>
      <c r="G96" s="282">
        <f t="shared" si="8"/>
        <v>162.2</v>
      </c>
      <c r="H96" s="283"/>
      <c r="I96" s="283">
        <v>162.2</v>
      </c>
      <c r="J96" s="286"/>
      <c r="K96" s="285"/>
      <c r="L96" s="6" t="s">
        <v>64</v>
      </c>
      <c r="M96" s="368"/>
    </row>
    <row r="97" spans="1:13" ht="38.25" customHeight="1" thickBot="1">
      <c r="A97" s="478"/>
      <c r="B97" s="372"/>
      <c r="C97" s="373"/>
      <c r="D97" s="103">
        <v>2019</v>
      </c>
      <c r="E97" s="284">
        <f t="shared" si="7"/>
        <v>162.2</v>
      </c>
      <c r="F97" s="281"/>
      <c r="G97" s="282">
        <f t="shared" si="8"/>
        <v>162.2</v>
      </c>
      <c r="H97" s="283"/>
      <c r="I97" s="283">
        <v>162.2</v>
      </c>
      <c r="J97" s="287"/>
      <c r="K97" s="288"/>
      <c r="L97" s="6" t="s">
        <v>34</v>
      </c>
      <c r="M97" s="368"/>
    </row>
    <row r="98" spans="1:13" ht="44.25" customHeight="1" thickBot="1">
      <c r="A98" s="478"/>
      <c r="B98" s="374"/>
      <c r="C98" s="375"/>
      <c r="D98" s="103">
        <v>2020</v>
      </c>
      <c r="E98" s="284">
        <f t="shared" si="7"/>
        <v>162.2</v>
      </c>
      <c r="F98" s="281"/>
      <c r="G98" s="282">
        <f t="shared" si="8"/>
        <v>162.2</v>
      </c>
      <c r="H98" s="283"/>
      <c r="I98" s="289">
        <v>162.2</v>
      </c>
      <c r="J98" s="290"/>
      <c r="K98" s="285"/>
      <c r="L98" s="6" t="s">
        <v>34</v>
      </c>
      <c r="M98" s="369"/>
    </row>
    <row r="99" spans="1:13" ht="103.5" customHeight="1" thickBot="1">
      <c r="A99" s="117" t="s">
        <v>114</v>
      </c>
      <c r="B99" s="607" t="s">
        <v>115</v>
      </c>
      <c r="C99" s="608"/>
      <c r="D99" s="49">
        <v>2017</v>
      </c>
      <c r="E99" s="284">
        <f t="shared" si="7"/>
        <v>2375.768</v>
      </c>
      <c r="F99" s="281"/>
      <c r="G99" s="282">
        <f t="shared" si="8"/>
        <v>0</v>
      </c>
      <c r="H99" s="216"/>
      <c r="I99" s="216"/>
      <c r="J99" s="291">
        <v>2375.768</v>
      </c>
      <c r="K99" s="285"/>
      <c r="L99" s="105" t="s">
        <v>50</v>
      </c>
      <c r="M99" s="106" t="s">
        <v>79</v>
      </c>
    </row>
    <row r="100" spans="1:13" ht="28.5" customHeight="1" thickBot="1">
      <c r="A100" s="117"/>
      <c r="B100" s="609"/>
      <c r="C100" s="610"/>
      <c r="D100" s="73"/>
      <c r="E100" s="284">
        <f t="shared" si="7"/>
        <v>0</v>
      </c>
      <c r="F100" s="292"/>
      <c r="G100" s="282">
        <f t="shared" si="8"/>
        <v>0</v>
      </c>
      <c r="H100" s="216"/>
      <c r="I100" s="216"/>
      <c r="J100" s="291">
        <v>0</v>
      </c>
      <c r="K100" s="285"/>
      <c r="L100" s="65"/>
      <c r="M100" s="156"/>
    </row>
    <row r="101" spans="1:13" ht="33" customHeight="1" hidden="1" thickBot="1">
      <c r="A101" s="118"/>
      <c r="B101" s="456" t="s">
        <v>51</v>
      </c>
      <c r="C101" s="75"/>
      <c r="D101" s="73">
        <v>2017</v>
      </c>
      <c r="E101" s="87">
        <v>0</v>
      </c>
      <c r="F101" s="84"/>
      <c r="G101" s="166">
        <f t="shared" si="6"/>
        <v>0</v>
      </c>
      <c r="H101" s="146"/>
      <c r="I101" s="86">
        <f>I102+I103+I104+I105+I106</f>
        <v>0</v>
      </c>
      <c r="J101" s="86">
        <f>J102+J103+J104+J105+J106</f>
        <v>0</v>
      </c>
      <c r="K101" s="150"/>
      <c r="L101" s="105"/>
      <c r="M101" s="106"/>
    </row>
    <row r="102" spans="1:13" ht="31.5" customHeight="1" hidden="1" thickBot="1">
      <c r="A102" s="118"/>
      <c r="B102" s="457"/>
      <c r="C102" s="74"/>
      <c r="D102" s="73"/>
      <c r="E102" s="87"/>
      <c r="F102" s="84"/>
      <c r="G102" s="166">
        <f t="shared" si="6"/>
        <v>0</v>
      </c>
      <c r="H102" s="85"/>
      <c r="I102" s="86">
        <v>0</v>
      </c>
      <c r="J102" s="86">
        <v>0</v>
      </c>
      <c r="K102" s="140"/>
      <c r="L102" s="8" t="s">
        <v>17</v>
      </c>
      <c r="M102" s="106"/>
    </row>
    <row r="103" spans="1:13" ht="34.5" customHeight="1" hidden="1" thickBot="1">
      <c r="A103" s="118"/>
      <c r="B103" s="457"/>
      <c r="C103" s="74"/>
      <c r="D103" s="73"/>
      <c r="E103" s="87"/>
      <c r="F103" s="84"/>
      <c r="G103" s="166">
        <f t="shared" si="6"/>
        <v>0</v>
      </c>
      <c r="H103" s="85"/>
      <c r="I103" s="86">
        <v>0</v>
      </c>
      <c r="J103" s="86">
        <v>0</v>
      </c>
      <c r="K103" s="140"/>
      <c r="L103" s="8" t="s">
        <v>26</v>
      </c>
      <c r="M103" s="106"/>
    </row>
    <row r="104" spans="1:13" ht="31.5" customHeight="1" hidden="1" thickBot="1">
      <c r="A104" s="118"/>
      <c r="B104" s="457"/>
      <c r="C104" s="74"/>
      <c r="D104" s="73"/>
      <c r="E104" s="87"/>
      <c r="F104" s="84"/>
      <c r="G104" s="166">
        <f t="shared" si="6"/>
        <v>0</v>
      </c>
      <c r="H104" s="85"/>
      <c r="I104" s="86">
        <v>0</v>
      </c>
      <c r="J104" s="86">
        <v>0</v>
      </c>
      <c r="K104" s="140"/>
      <c r="L104" s="8" t="s">
        <v>14</v>
      </c>
      <c r="M104" s="106"/>
    </row>
    <row r="105" spans="1:13" ht="31.5" customHeight="1" hidden="1" thickBot="1">
      <c r="A105" s="118"/>
      <c r="B105" s="457"/>
      <c r="C105" s="74"/>
      <c r="D105" s="73"/>
      <c r="E105" s="87"/>
      <c r="F105" s="84"/>
      <c r="G105" s="166">
        <f t="shared" si="6"/>
        <v>0</v>
      </c>
      <c r="H105" s="85"/>
      <c r="I105" s="86">
        <v>0</v>
      </c>
      <c r="J105" s="86">
        <v>0</v>
      </c>
      <c r="K105" s="140"/>
      <c r="L105" s="8" t="s">
        <v>27</v>
      </c>
      <c r="M105" s="106"/>
    </row>
    <row r="106" spans="1:13" ht="30" customHeight="1" hidden="1" thickBot="1">
      <c r="A106" s="118"/>
      <c r="B106" s="458"/>
      <c r="C106" s="74"/>
      <c r="D106" s="73"/>
      <c r="E106" s="87"/>
      <c r="F106" s="147"/>
      <c r="G106" s="166">
        <f t="shared" si="6"/>
        <v>0</v>
      </c>
      <c r="H106" s="148"/>
      <c r="I106" s="86">
        <v>0</v>
      </c>
      <c r="J106" s="86">
        <v>0</v>
      </c>
      <c r="K106" s="151"/>
      <c r="L106" s="8" t="s">
        <v>44</v>
      </c>
      <c r="M106" s="106"/>
    </row>
    <row r="107" spans="1:13" ht="27.75" customHeight="1" thickBot="1">
      <c r="A107" s="563"/>
      <c r="B107" s="470" t="s">
        <v>40</v>
      </c>
      <c r="C107" s="594"/>
      <c r="D107" s="49">
        <v>2017</v>
      </c>
      <c r="E107" s="243">
        <f>F107+G107+J107+K107</f>
        <v>3516.3419999999996</v>
      </c>
      <c r="F107" s="293"/>
      <c r="G107" s="294">
        <f>H107+I107</f>
        <v>205.2</v>
      </c>
      <c r="H107" s="294">
        <f>H95+H66+H61+H56+H46+H41+H36+H19</f>
        <v>0</v>
      </c>
      <c r="I107" s="294">
        <f>I95+I66+I61+I56+I46+I41+I36+I19</f>
        <v>205.2</v>
      </c>
      <c r="J107" s="294">
        <f>J19+J36+J41+J46+J51+J56+J66+J95+J99</f>
        <v>3311.142</v>
      </c>
      <c r="K107" s="285">
        <v>0</v>
      </c>
      <c r="L107" s="8"/>
      <c r="M107" s="353"/>
    </row>
    <row r="108" spans="1:13" ht="32.25" customHeight="1" thickBot="1">
      <c r="A108" s="563"/>
      <c r="B108" s="472"/>
      <c r="C108" s="471"/>
      <c r="D108" s="49">
        <v>2018</v>
      </c>
      <c r="E108" s="243">
        <f>F108+G108+J108+K108</f>
        <v>3061.26</v>
      </c>
      <c r="F108" s="293"/>
      <c r="G108" s="295">
        <f t="shared" si="6"/>
        <v>162.2</v>
      </c>
      <c r="H108" s="296">
        <f>H26+H37+H42+H47+H52+H58+H62+H73+H96</f>
        <v>0</v>
      </c>
      <c r="I108" s="294">
        <f>I26+I37+I42+I47+I58+I62+I73+I96+I100</f>
        <v>162.2</v>
      </c>
      <c r="J108" s="294">
        <f>J26+J37+J42+J47+J58+J62+J73+J96+J100+J52</f>
        <v>2899.0600000000004</v>
      </c>
      <c r="K108" s="297">
        <v>0</v>
      </c>
      <c r="L108" s="6"/>
      <c r="M108" s="459"/>
    </row>
    <row r="109" spans="1:13" ht="32.25" customHeight="1" thickBot="1">
      <c r="A109" s="563"/>
      <c r="B109" s="472"/>
      <c r="C109" s="471"/>
      <c r="D109" s="49">
        <v>2019</v>
      </c>
      <c r="E109" s="243">
        <f>F109+G109+J109+K109</f>
        <v>245.66</v>
      </c>
      <c r="F109" s="293"/>
      <c r="G109" s="282">
        <f t="shared" si="6"/>
        <v>162.2</v>
      </c>
      <c r="H109" s="283">
        <f>H27+H38+H43+H48+H53+H59+H63+H74+H97</f>
        <v>0</v>
      </c>
      <c r="I109" s="298">
        <f>I27+I38+I43+I48+I59+I63+I74+I97+I101</f>
        <v>162.2</v>
      </c>
      <c r="J109" s="299">
        <f>J81</f>
        <v>83.46000000000001</v>
      </c>
      <c r="K109" s="285">
        <v>0</v>
      </c>
      <c r="L109" s="6"/>
      <c r="M109" s="459"/>
    </row>
    <row r="110" spans="1:13" ht="29.25" customHeight="1" thickBot="1">
      <c r="A110" s="563"/>
      <c r="B110" s="473"/>
      <c r="C110" s="474"/>
      <c r="D110" s="49">
        <v>2020</v>
      </c>
      <c r="E110" s="243">
        <f>F110+G110+J110+K110</f>
        <v>245.66</v>
      </c>
      <c r="F110" s="293"/>
      <c r="G110" s="282">
        <f t="shared" si="6"/>
        <v>162.2</v>
      </c>
      <c r="H110" s="300">
        <f>H28+H39+H44+H49+H54+H60+H64+H75+H98</f>
        <v>0</v>
      </c>
      <c r="I110" s="298">
        <f>I28+I39+I44+I49+I60+I64+I75+I98+I102</f>
        <v>162.2</v>
      </c>
      <c r="J110" s="299">
        <f>J30+J39+J44+J49+J54+J60+J88</f>
        <v>83.46000000000001</v>
      </c>
      <c r="K110" s="301">
        <v>0</v>
      </c>
      <c r="L110" s="6"/>
      <c r="M110" s="354"/>
    </row>
    <row r="111" spans="1:13" ht="37.5" customHeight="1" thickBot="1">
      <c r="A111" s="118"/>
      <c r="B111" s="460" t="s">
        <v>24</v>
      </c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2"/>
    </row>
    <row r="112" spans="1:13" ht="42.75" customHeight="1" thickBot="1">
      <c r="A112" s="118"/>
      <c r="B112" s="432" t="s">
        <v>81</v>
      </c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4"/>
    </row>
    <row r="113" spans="1:13" ht="24.75" customHeight="1" thickBot="1">
      <c r="A113" s="118"/>
      <c r="B113" s="578" t="s">
        <v>83</v>
      </c>
      <c r="C113" s="579"/>
      <c r="D113" s="579"/>
      <c r="E113" s="579"/>
      <c r="F113" s="579"/>
      <c r="G113" s="579"/>
      <c r="H113" s="579"/>
      <c r="I113" s="579"/>
      <c r="J113" s="579"/>
      <c r="K113" s="126"/>
      <c r="L113" s="7"/>
      <c r="M113" s="4"/>
    </row>
    <row r="114" spans="1:13" ht="29.25" customHeight="1" thickBot="1">
      <c r="A114" s="118"/>
      <c r="B114" s="475" t="s">
        <v>82</v>
      </c>
      <c r="C114" s="476"/>
      <c r="D114" s="476"/>
      <c r="E114" s="476"/>
      <c r="F114" s="476"/>
      <c r="G114" s="476"/>
      <c r="H114" s="476"/>
      <c r="I114" s="476"/>
      <c r="J114" s="477"/>
      <c r="K114" s="12"/>
      <c r="L114" s="12"/>
      <c r="M114" s="7"/>
    </row>
    <row r="115" spans="1:13" ht="19.5" customHeight="1" thickBot="1">
      <c r="A115" s="118"/>
      <c r="B115" s="580" t="s">
        <v>72</v>
      </c>
      <c r="C115" s="581"/>
      <c r="D115" s="581"/>
      <c r="E115" s="581"/>
      <c r="F115" s="581"/>
      <c r="G115" s="581"/>
      <c r="H115" s="581"/>
      <c r="I115" s="581"/>
      <c r="J115" s="581"/>
      <c r="K115" s="127"/>
      <c r="L115" s="5"/>
      <c r="M115" s="7"/>
    </row>
    <row r="116" spans="1:13" ht="26.25" customHeight="1" thickBot="1">
      <c r="A116" s="118"/>
      <c r="B116" s="152" t="s">
        <v>3</v>
      </c>
      <c r="C116" s="153"/>
      <c r="D116" s="153"/>
      <c r="E116" s="153"/>
      <c r="F116" s="153"/>
      <c r="G116" s="153"/>
      <c r="H116" s="153"/>
      <c r="I116" s="2"/>
      <c r="J116" s="2"/>
      <c r="K116" s="2"/>
      <c r="L116" s="4"/>
      <c r="M116" s="2"/>
    </row>
    <row r="117" spans="1:13" ht="44.25" customHeight="1" thickBot="1">
      <c r="A117" s="478" t="s">
        <v>142</v>
      </c>
      <c r="B117" s="463" t="s">
        <v>143</v>
      </c>
      <c r="C117" s="102" t="s">
        <v>93</v>
      </c>
      <c r="D117" s="449">
        <v>2017</v>
      </c>
      <c r="E117" s="302">
        <f>F117+G117+J117+K117</f>
        <v>15500.856</v>
      </c>
      <c r="F117" s="327"/>
      <c r="G117" s="303">
        <f>H117+I117</f>
        <v>0</v>
      </c>
      <c r="H117" s="304"/>
      <c r="I117" s="305"/>
      <c r="J117" s="305">
        <f>J135+J136+J137+J138+J139+J141</f>
        <v>15500.856</v>
      </c>
      <c r="K117" s="306">
        <v>0</v>
      </c>
      <c r="L117" s="13" t="s">
        <v>47</v>
      </c>
      <c r="M117" s="441" t="s">
        <v>88</v>
      </c>
    </row>
    <row r="118" spans="1:13" ht="61.5" customHeight="1" thickBot="1">
      <c r="A118" s="478"/>
      <c r="B118" s="463"/>
      <c r="C118" s="101" t="s">
        <v>94</v>
      </c>
      <c r="D118" s="450"/>
      <c r="E118" s="302">
        <f>F118+G118+J118+K118</f>
        <v>10933.428</v>
      </c>
      <c r="F118" s="327"/>
      <c r="G118" s="308">
        <f>H118+I118</f>
        <v>0</v>
      </c>
      <c r="H118" s="309"/>
      <c r="I118" s="302"/>
      <c r="J118" s="305">
        <f>J140</f>
        <v>10933.428</v>
      </c>
      <c r="K118" s="306">
        <v>0</v>
      </c>
      <c r="L118" s="13" t="s">
        <v>8</v>
      </c>
      <c r="M118" s="442"/>
    </row>
    <row r="119" spans="1:13" ht="41.25" customHeight="1" thickBot="1">
      <c r="A119" s="478"/>
      <c r="B119" s="463"/>
      <c r="C119" s="101" t="s">
        <v>46</v>
      </c>
      <c r="D119" s="310">
        <v>2018</v>
      </c>
      <c r="E119" s="302">
        <f>F119+G119+J119+K119</f>
        <v>24764.217429999997</v>
      </c>
      <c r="F119" s="303"/>
      <c r="G119" s="311">
        <f>H119+I119</f>
        <v>0</v>
      </c>
      <c r="H119" s="311">
        <v>0</v>
      </c>
      <c r="I119" s="312">
        <v>0</v>
      </c>
      <c r="J119" s="305">
        <f>SUM(J120:J132)</f>
        <v>24764.217429999997</v>
      </c>
      <c r="K119" s="313">
        <v>0</v>
      </c>
      <c r="L119" s="13"/>
      <c r="M119" s="442"/>
    </row>
    <row r="120" spans="1:13" ht="28.5" customHeight="1" thickBot="1">
      <c r="A120" s="478"/>
      <c r="B120" s="463"/>
      <c r="C120" s="101" t="s">
        <v>55</v>
      </c>
      <c r="D120" s="310"/>
      <c r="E120" s="314"/>
      <c r="F120" s="327"/>
      <c r="G120" s="315">
        <f aca="true" t="shared" si="9" ref="G120:G132">H120+I120</f>
        <v>0</v>
      </c>
      <c r="H120" s="316"/>
      <c r="I120" s="280"/>
      <c r="J120" s="248">
        <f>105.997+1553.242</f>
        <v>1659.239</v>
      </c>
      <c r="K120" s="306">
        <v>0</v>
      </c>
      <c r="L120" s="419" t="s">
        <v>8</v>
      </c>
      <c r="M120" s="442"/>
    </row>
    <row r="121" spans="1:13" ht="28.5" customHeight="1" thickBot="1">
      <c r="A121" s="478"/>
      <c r="B121" s="463"/>
      <c r="C121" s="203" t="s">
        <v>151</v>
      </c>
      <c r="D121" s="317"/>
      <c r="E121" s="318"/>
      <c r="F121" s="327"/>
      <c r="G121" s="315">
        <f t="shared" si="9"/>
        <v>0</v>
      </c>
      <c r="H121" s="319"/>
      <c r="I121" s="219"/>
      <c r="J121" s="334">
        <f>2647.00046-137.31778</f>
        <v>2509.6826800000003</v>
      </c>
      <c r="K121" s="306">
        <v>0</v>
      </c>
      <c r="L121" s="452"/>
      <c r="M121" s="442"/>
    </row>
    <row r="122" spans="1:13" ht="22.5" customHeight="1" thickBot="1">
      <c r="A122" s="478"/>
      <c r="B122" s="463"/>
      <c r="C122" s="102" t="s">
        <v>153</v>
      </c>
      <c r="D122" s="307"/>
      <c r="E122" s="320"/>
      <c r="F122" s="327"/>
      <c r="G122" s="315">
        <f t="shared" si="9"/>
        <v>0</v>
      </c>
      <c r="H122" s="321"/>
      <c r="I122" s="322"/>
      <c r="J122" s="248">
        <f>19000-4993.27603+73.22078</f>
        <v>14079.944749999999</v>
      </c>
      <c r="K122" s="306">
        <v>0</v>
      </c>
      <c r="L122" s="452"/>
      <c r="M122" s="442"/>
    </row>
    <row r="123" spans="1:13" ht="24" customHeight="1" thickBot="1">
      <c r="A123" s="478"/>
      <c r="B123" s="463"/>
      <c r="C123" s="101" t="s">
        <v>56</v>
      </c>
      <c r="D123" s="310"/>
      <c r="E123" s="320"/>
      <c r="F123" s="327"/>
      <c r="G123" s="315">
        <f t="shared" si="9"/>
        <v>0</v>
      </c>
      <c r="H123" s="315"/>
      <c r="I123" s="219"/>
      <c r="J123" s="248">
        <f>620.082-142.882</f>
        <v>477.2</v>
      </c>
      <c r="K123" s="306">
        <v>0</v>
      </c>
      <c r="L123" s="452"/>
      <c r="M123" s="442"/>
    </row>
    <row r="124" spans="1:13" ht="26.25" customHeight="1" thickBot="1">
      <c r="A124" s="478"/>
      <c r="B124" s="463"/>
      <c r="C124" s="101" t="s">
        <v>57</v>
      </c>
      <c r="D124" s="310"/>
      <c r="E124" s="320"/>
      <c r="F124" s="327"/>
      <c r="G124" s="315">
        <f t="shared" si="9"/>
        <v>0</v>
      </c>
      <c r="H124" s="323"/>
      <c r="I124" s="219"/>
      <c r="J124" s="248">
        <f>4446.112-526.952</f>
        <v>3919.16</v>
      </c>
      <c r="K124" s="306">
        <v>0</v>
      </c>
      <c r="L124" s="452"/>
      <c r="M124" s="442"/>
    </row>
    <row r="125" spans="1:13" ht="22.5" customHeight="1" thickBot="1">
      <c r="A125" s="478"/>
      <c r="B125" s="463"/>
      <c r="C125" s="101" t="s">
        <v>58</v>
      </c>
      <c r="D125" s="310"/>
      <c r="E125" s="320"/>
      <c r="F125" s="336"/>
      <c r="G125" s="315">
        <f t="shared" si="9"/>
        <v>0</v>
      </c>
      <c r="H125" s="315"/>
      <c r="I125" s="219"/>
      <c r="J125" s="337">
        <v>115.226</v>
      </c>
      <c r="K125" s="306">
        <v>0</v>
      </c>
      <c r="L125" s="420"/>
      <c r="M125" s="442"/>
    </row>
    <row r="126" spans="1:13" ht="22.5" customHeight="1" thickBot="1">
      <c r="A126" s="478"/>
      <c r="B126" s="463"/>
      <c r="C126" s="101" t="s">
        <v>55</v>
      </c>
      <c r="D126" s="310"/>
      <c r="E126" s="320"/>
      <c r="F126" s="327"/>
      <c r="G126" s="315">
        <f t="shared" si="9"/>
        <v>0</v>
      </c>
      <c r="H126" s="323"/>
      <c r="I126" s="219"/>
      <c r="J126" s="248">
        <v>0</v>
      </c>
      <c r="K126" s="206" t="s">
        <v>55</v>
      </c>
      <c r="L126" s="204"/>
      <c r="M126" s="442"/>
    </row>
    <row r="127" spans="1:13" ht="22.5" customHeight="1" thickBot="1">
      <c r="A127" s="478"/>
      <c r="B127" s="463"/>
      <c r="C127" s="101" t="s">
        <v>151</v>
      </c>
      <c r="D127" s="310"/>
      <c r="E127" s="320"/>
      <c r="F127" s="327"/>
      <c r="G127" s="315">
        <f t="shared" si="9"/>
        <v>0</v>
      </c>
      <c r="H127" s="323"/>
      <c r="I127" s="219"/>
      <c r="J127" s="337">
        <v>105.779</v>
      </c>
      <c r="K127" s="206" t="s">
        <v>151</v>
      </c>
      <c r="L127" s="204"/>
      <c r="M127" s="442"/>
    </row>
    <row r="128" spans="1:13" ht="22.5" customHeight="1" thickBot="1">
      <c r="A128" s="478"/>
      <c r="B128" s="463"/>
      <c r="C128" s="101" t="s">
        <v>56</v>
      </c>
      <c r="D128" s="310"/>
      <c r="E128" s="320"/>
      <c r="F128" s="327"/>
      <c r="G128" s="315">
        <f t="shared" si="9"/>
        <v>0</v>
      </c>
      <c r="H128" s="323"/>
      <c r="I128" s="219"/>
      <c r="J128" s="248">
        <v>0</v>
      </c>
      <c r="K128" s="206" t="s">
        <v>56</v>
      </c>
      <c r="L128" s="204"/>
      <c r="M128" s="442"/>
    </row>
    <row r="129" spans="1:13" ht="24.75" customHeight="1" thickBot="1">
      <c r="A129" s="478"/>
      <c r="B129" s="463"/>
      <c r="C129" s="101" t="s">
        <v>57</v>
      </c>
      <c r="D129" s="310"/>
      <c r="E129" s="320"/>
      <c r="F129" s="327"/>
      <c r="G129" s="315">
        <f t="shared" si="9"/>
        <v>0</v>
      </c>
      <c r="H129" s="323"/>
      <c r="I129" s="219"/>
      <c r="J129" s="248">
        <f>196.448+30</f>
        <v>226.448</v>
      </c>
      <c r="K129" s="306">
        <v>0</v>
      </c>
      <c r="L129" s="13" t="s">
        <v>60</v>
      </c>
      <c r="M129" s="442"/>
    </row>
    <row r="130" spans="1:13" ht="24.75" customHeight="1" thickBot="1">
      <c r="A130" s="478"/>
      <c r="B130" s="463"/>
      <c r="C130" s="101" t="s">
        <v>58</v>
      </c>
      <c r="D130" s="310"/>
      <c r="E130" s="320"/>
      <c r="F130" s="327"/>
      <c r="G130" s="315">
        <f t="shared" si="9"/>
        <v>0</v>
      </c>
      <c r="H130" s="323"/>
      <c r="I130" s="219"/>
      <c r="J130" s="248">
        <f>624.103+100+900</f>
        <v>1624.103</v>
      </c>
      <c r="K130" s="306">
        <v>0</v>
      </c>
      <c r="L130" s="13" t="s">
        <v>61</v>
      </c>
      <c r="M130" s="442"/>
    </row>
    <row r="131" spans="1:13" ht="27.75" customHeight="1" thickBot="1">
      <c r="A131" s="478"/>
      <c r="B131" s="463"/>
      <c r="C131" s="101" t="s">
        <v>59</v>
      </c>
      <c r="D131" s="310"/>
      <c r="E131" s="320"/>
      <c r="F131" s="327"/>
      <c r="G131" s="315">
        <f t="shared" si="9"/>
        <v>0</v>
      </c>
      <c r="H131" s="315"/>
      <c r="I131" s="219"/>
      <c r="J131" s="337">
        <f>491.117-443.682</f>
        <v>47.435</v>
      </c>
      <c r="K131" s="306">
        <v>0</v>
      </c>
      <c r="L131" s="13" t="s">
        <v>63</v>
      </c>
      <c r="M131" s="442"/>
    </row>
    <row r="132" spans="1:13" ht="24.75" customHeight="1" thickBot="1">
      <c r="A132" s="478"/>
      <c r="B132" s="463"/>
      <c r="C132" s="101" t="s">
        <v>62</v>
      </c>
      <c r="D132" s="310"/>
      <c r="E132" s="320"/>
      <c r="F132" s="327"/>
      <c r="G132" s="315">
        <f t="shared" si="9"/>
        <v>0</v>
      </c>
      <c r="H132" s="323"/>
      <c r="I132" s="219"/>
      <c r="J132" s="324"/>
      <c r="K132" s="306">
        <v>0</v>
      </c>
      <c r="L132" s="13" t="s">
        <v>63</v>
      </c>
      <c r="M132" s="442"/>
    </row>
    <row r="133" spans="1:13" ht="39" customHeight="1" thickBot="1">
      <c r="A133" s="478"/>
      <c r="B133" s="463"/>
      <c r="C133" s="101" t="s">
        <v>46</v>
      </c>
      <c r="D133" s="317">
        <v>2019</v>
      </c>
      <c r="E133" s="320">
        <f aca="true" t="shared" si="10" ref="E133:E151">F133+G133+J133+K133</f>
        <v>0</v>
      </c>
      <c r="F133" s="327"/>
      <c r="G133" s="315">
        <f>H133+I133</f>
        <v>0</v>
      </c>
      <c r="H133" s="325"/>
      <c r="I133" s="272"/>
      <c r="J133" s="299">
        <v>0</v>
      </c>
      <c r="K133" s="306">
        <v>0</v>
      </c>
      <c r="L133" s="13" t="s">
        <v>8</v>
      </c>
      <c r="M133" s="442"/>
    </row>
    <row r="134" spans="1:13" ht="39.75" customHeight="1" thickBot="1">
      <c r="A134" s="478"/>
      <c r="B134" s="464"/>
      <c r="C134" s="104" t="s">
        <v>46</v>
      </c>
      <c r="D134" s="317">
        <v>2020</v>
      </c>
      <c r="E134" s="320">
        <f t="shared" si="10"/>
        <v>0</v>
      </c>
      <c r="F134" s="327"/>
      <c r="G134" s="315">
        <f>H134+I134</f>
        <v>0</v>
      </c>
      <c r="H134" s="325"/>
      <c r="I134" s="210"/>
      <c r="J134" s="299">
        <v>0</v>
      </c>
      <c r="K134" s="306">
        <v>0</v>
      </c>
      <c r="L134" s="13" t="s">
        <v>8</v>
      </c>
      <c r="M134" s="442"/>
    </row>
    <row r="135" spans="1:13" ht="37.5" customHeight="1" thickBot="1">
      <c r="A135" s="478" t="s">
        <v>116</v>
      </c>
      <c r="B135" s="465" t="s">
        <v>117</v>
      </c>
      <c r="C135" s="466"/>
      <c r="D135" s="417">
        <v>2017</v>
      </c>
      <c r="E135" s="320">
        <f t="shared" si="10"/>
        <v>6400.301</v>
      </c>
      <c r="F135" s="328"/>
      <c r="G135" s="315">
        <f aca="true" t="shared" si="11" ref="G135:G141">H135+I135</f>
        <v>0</v>
      </c>
      <c r="H135" s="326"/>
      <c r="I135" s="169"/>
      <c r="J135" s="168">
        <v>6400.301</v>
      </c>
      <c r="K135" s="306">
        <v>0</v>
      </c>
      <c r="L135" s="13" t="s">
        <v>8</v>
      </c>
      <c r="M135" s="442"/>
    </row>
    <row r="136" spans="1:13" ht="33.75" customHeight="1" thickBot="1">
      <c r="A136" s="478"/>
      <c r="B136" s="469"/>
      <c r="C136" s="577"/>
      <c r="D136" s="418"/>
      <c r="E136" s="320">
        <f t="shared" si="10"/>
        <v>1458.533</v>
      </c>
      <c r="F136" s="328"/>
      <c r="G136" s="315">
        <f t="shared" si="11"/>
        <v>0</v>
      </c>
      <c r="H136" s="326"/>
      <c r="I136" s="169"/>
      <c r="J136" s="169">
        <v>1458.533</v>
      </c>
      <c r="K136" s="306">
        <v>0</v>
      </c>
      <c r="L136" s="13" t="s">
        <v>4</v>
      </c>
      <c r="M136" s="442"/>
    </row>
    <row r="137" spans="1:13" ht="30" customHeight="1" thickBot="1">
      <c r="A137" s="478" t="s">
        <v>118</v>
      </c>
      <c r="B137" s="465" t="s">
        <v>119</v>
      </c>
      <c r="C137" s="466"/>
      <c r="D137" s="376">
        <v>2017</v>
      </c>
      <c r="E137" s="320">
        <f t="shared" si="10"/>
        <v>2177.928</v>
      </c>
      <c r="F137" s="328"/>
      <c r="G137" s="167">
        <f t="shared" si="11"/>
        <v>0</v>
      </c>
      <c r="H137" s="80"/>
      <c r="I137" s="81"/>
      <c r="J137" s="81">
        <v>2177.928</v>
      </c>
      <c r="K137" s="179">
        <v>0</v>
      </c>
      <c r="L137" s="13" t="s">
        <v>8</v>
      </c>
      <c r="M137" s="442"/>
    </row>
    <row r="138" spans="1:13" ht="31.5" customHeight="1" thickBot="1">
      <c r="A138" s="478"/>
      <c r="B138" s="469"/>
      <c r="C138" s="577"/>
      <c r="D138" s="378"/>
      <c r="E138" s="320">
        <f t="shared" si="10"/>
        <v>431.162</v>
      </c>
      <c r="F138" s="328"/>
      <c r="G138" s="167">
        <f t="shared" si="11"/>
        <v>0</v>
      </c>
      <c r="H138" s="80"/>
      <c r="I138" s="81"/>
      <c r="J138" s="81">
        <v>431.162</v>
      </c>
      <c r="K138" s="179">
        <v>0</v>
      </c>
      <c r="L138" s="13" t="s">
        <v>4</v>
      </c>
      <c r="M138" s="442"/>
    </row>
    <row r="139" spans="1:13" ht="27.75" customHeight="1" thickBot="1">
      <c r="A139" s="478" t="s">
        <v>120</v>
      </c>
      <c r="B139" s="465" t="s">
        <v>121</v>
      </c>
      <c r="C139" s="466"/>
      <c r="D139" s="376">
        <v>2017</v>
      </c>
      <c r="E139" s="320">
        <f t="shared" si="10"/>
        <v>4135.29</v>
      </c>
      <c r="F139" s="328"/>
      <c r="G139" s="167">
        <f t="shared" si="11"/>
        <v>0</v>
      </c>
      <c r="H139" s="80"/>
      <c r="I139" s="81"/>
      <c r="J139" s="81">
        <v>4135.29</v>
      </c>
      <c r="K139" s="179">
        <v>0</v>
      </c>
      <c r="L139" s="419" t="s">
        <v>8</v>
      </c>
      <c r="M139" s="442"/>
    </row>
    <row r="140" spans="1:13" ht="30.75" customHeight="1" thickBot="1">
      <c r="A140" s="478"/>
      <c r="B140" s="467"/>
      <c r="C140" s="468"/>
      <c r="D140" s="377"/>
      <c r="E140" s="320">
        <f t="shared" si="10"/>
        <v>10933.428</v>
      </c>
      <c r="F140" s="328"/>
      <c r="G140" s="167">
        <f t="shared" si="11"/>
        <v>0</v>
      </c>
      <c r="H140" s="80"/>
      <c r="I140" s="81"/>
      <c r="J140" s="81">
        <v>10933.428</v>
      </c>
      <c r="K140" s="179">
        <v>0</v>
      </c>
      <c r="L140" s="420"/>
      <c r="M140" s="442"/>
    </row>
    <row r="141" spans="1:13" ht="42.75" customHeight="1" thickBot="1">
      <c r="A141" s="478"/>
      <c r="B141" s="469"/>
      <c r="C141" s="468"/>
      <c r="D141" s="378"/>
      <c r="E141" s="320">
        <f t="shared" si="10"/>
        <v>897.642</v>
      </c>
      <c r="F141" s="328"/>
      <c r="G141" s="167">
        <f t="shared" si="11"/>
        <v>0</v>
      </c>
      <c r="H141" s="79"/>
      <c r="I141" s="82"/>
      <c r="J141" s="81">
        <v>897.642</v>
      </c>
      <c r="K141" s="179">
        <v>0</v>
      </c>
      <c r="L141" s="188" t="s">
        <v>4</v>
      </c>
      <c r="M141" s="443"/>
    </row>
    <row r="142" spans="1:13" ht="29.25" customHeight="1" thickBot="1">
      <c r="A142" s="582" t="s">
        <v>145</v>
      </c>
      <c r="B142" s="465" t="s">
        <v>146</v>
      </c>
      <c r="C142" s="195"/>
      <c r="D142" s="192">
        <v>2018</v>
      </c>
      <c r="E142" s="320">
        <f t="shared" si="10"/>
        <v>5948.148</v>
      </c>
      <c r="F142" s="81">
        <f>F143+F150</f>
        <v>0</v>
      </c>
      <c r="G142" s="81">
        <f>H142+I142</f>
        <v>0</v>
      </c>
      <c r="H142" s="81">
        <f>H143+H150</f>
        <v>0</v>
      </c>
      <c r="I142" s="81">
        <f>I143+I150</f>
        <v>0</v>
      </c>
      <c r="J142" s="81">
        <f>J143+J150</f>
        <v>5948.148</v>
      </c>
      <c r="K142" s="81">
        <f>K143+K150</f>
        <v>0</v>
      </c>
      <c r="L142" s="191"/>
      <c r="M142" s="614" t="s">
        <v>152</v>
      </c>
    </row>
    <row r="143" spans="1:13" ht="29.25" customHeight="1" thickBot="1">
      <c r="A143" s="583"/>
      <c r="B143" s="613"/>
      <c r="C143" s="193"/>
      <c r="D143" s="194">
        <v>2018</v>
      </c>
      <c r="E143" s="320">
        <f t="shared" si="10"/>
        <v>1442.148</v>
      </c>
      <c r="F143" s="329"/>
      <c r="G143" s="187">
        <f aca="true" t="shared" si="12" ref="G143:G158">H143+I143</f>
        <v>0</v>
      </c>
      <c r="H143" s="189"/>
      <c r="I143" s="82">
        <v>0</v>
      </c>
      <c r="J143" s="81">
        <f>SUM(J144:J149)</f>
        <v>1442.148</v>
      </c>
      <c r="K143" s="190"/>
      <c r="L143" s="191"/>
      <c r="M143" s="615"/>
    </row>
    <row r="144" spans="1:13" ht="29.25" customHeight="1" thickBot="1">
      <c r="A144" s="583"/>
      <c r="B144" s="613"/>
      <c r="C144" s="101" t="s">
        <v>55</v>
      </c>
      <c r="D144" s="192"/>
      <c r="E144" s="320">
        <f t="shared" si="10"/>
        <v>24</v>
      </c>
      <c r="F144" s="329"/>
      <c r="G144" s="187">
        <f t="shared" si="12"/>
        <v>0</v>
      </c>
      <c r="H144" s="79"/>
      <c r="I144" s="82"/>
      <c r="J144" s="107">
        <v>24</v>
      </c>
      <c r="K144" s="179"/>
      <c r="L144" s="188" t="s">
        <v>147</v>
      </c>
      <c r="M144" s="615"/>
    </row>
    <row r="145" spans="1:13" ht="29.25" customHeight="1" thickBot="1">
      <c r="A145" s="583"/>
      <c r="B145" s="613"/>
      <c r="C145" s="101" t="s">
        <v>151</v>
      </c>
      <c r="D145" s="192"/>
      <c r="E145" s="320">
        <f t="shared" si="10"/>
        <v>304.8</v>
      </c>
      <c r="F145" s="329"/>
      <c r="G145" s="187">
        <f t="shared" si="12"/>
        <v>0</v>
      </c>
      <c r="H145" s="79"/>
      <c r="I145" s="82"/>
      <c r="J145" s="107">
        <v>304.8</v>
      </c>
      <c r="K145" s="179"/>
      <c r="L145" s="188" t="s">
        <v>148</v>
      </c>
      <c r="M145" s="615"/>
    </row>
    <row r="146" spans="1:13" ht="29.25" customHeight="1" thickBot="1">
      <c r="A146" s="583"/>
      <c r="B146" s="613"/>
      <c r="C146" s="101" t="s">
        <v>56</v>
      </c>
      <c r="D146" s="192"/>
      <c r="E146" s="320">
        <f t="shared" si="10"/>
        <v>138.5</v>
      </c>
      <c r="F146" s="329"/>
      <c r="G146" s="187">
        <f t="shared" si="12"/>
        <v>0</v>
      </c>
      <c r="H146" s="79"/>
      <c r="I146" s="82"/>
      <c r="J146" s="107">
        <v>138.5</v>
      </c>
      <c r="K146" s="179"/>
      <c r="L146" s="188" t="s">
        <v>149</v>
      </c>
      <c r="M146" s="615"/>
    </row>
    <row r="147" spans="1:13" ht="29.25" customHeight="1" thickBot="1">
      <c r="A147" s="583"/>
      <c r="B147" s="613"/>
      <c r="C147" s="101" t="s">
        <v>57</v>
      </c>
      <c r="D147" s="192"/>
      <c r="E147" s="320">
        <f t="shared" si="10"/>
        <v>709.848</v>
      </c>
      <c r="F147" s="329"/>
      <c r="G147" s="187">
        <f t="shared" si="12"/>
        <v>0</v>
      </c>
      <c r="H147" s="79"/>
      <c r="I147" s="82"/>
      <c r="J147" s="107">
        <f>874-134.152-30</f>
        <v>709.848</v>
      </c>
      <c r="K147" s="179"/>
      <c r="L147" s="188" t="s">
        <v>150</v>
      </c>
      <c r="M147" s="615"/>
    </row>
    <row r="148" spans="1:13" ht="29.25" customHeight="1" thickBot="1">
      <c r="A148" s="583"/>
      <c r="B148" s="613"/>
      <c r="C148" s="101" t="s">
        <v>58</v>
      </c>
      <c r="D148" s="192"/>
      <c r="E148" s="320">
        <f t="shared" si="10"/>
        <v>100</v>
      </c>
      <c r="F148" s="329"/>
      <c r="G148" s="187">
        <f t="shared" si="12"/>
        <v>0</v>
      </c>
      <c r="H148" s="79"/>
      <c r="I148" s="82"/>
      <c r="J148" s="107">
        <v>100</v>
      </c>
      <c r="K148" s="179"/>
      <c r="L148" s="188" t="s">
        <v>61</v>
      </c>
      <c r="M148" s="615"/>
    </row>
    <row r="149" spans="1:13" ht="29.25" customHeight="1" thickBot="1">
      <c r="A149" s="583"/>
      <c r="B149" s="613"/>
      <c r="C149" s="101" t="s">
        <v>59</v>
      </c>
      <c r="D149" s="192"/>
      <c r="E149" s="320">
        <f t="shared" si="10"/>
        <v>165</v>
      </c>
      <c r="F149" s="329"/>
      <c r="G149" s="187">
        <f t="shared" si="12"/>
        <v>0</v>
      </c>
      <c r="H149" s="79"/>
      <c r="I149" s="82"/>
      <c r="J149" s="107">
        <v>165</v>
      </c>
      <c r="K149" s="179"/>
      <c r="L149" s="188" t="s">
        <v>59</v>
      </c>
      <c r="M149" s="615"/>
    </row>
    <row r="150" spans="1:13" ht="29.25" customHeight="1" thickBot="1">
      <c r="A150" s="583"/>
      <c r="B150" s="613"/>
      <c r="C150" s="101"/>
      <c r="D150" s="192">
        <v>2018</v>
      </c>
      <c r="E150" s="320">
        <f t="shared" si="10"/>
        <v>4506</v>
      </c>
      <c r="F150" s="329"/>
      <c r="G150" s="81">
        <f t="shared" si="12"/>
        <v>0</v>
      </c>
      <c r="H150" s="91">
        <f>SUM(H151:H156)</f>
        <v>0</v>
      </c>
      <c r="I150" s="91">
        <f>SUM(I151:I156)</f>
        <v>0</v>
      </c>
      <c r="J150" s="81">
        <f>SUM(J151:J156)</f>
        <v>4506</v>
      </c>
      <c r="K150" s="91">
        <f>SUM(K151:K156)</f>
        <v>0</v>
      </c>
      <c r="L150" s="191"/>
      <c r="M150" s="615"/>
    </row>
    <row r="151" spans="1:13" ht="29.25" customHeight="1" thickBot="1">
      <c r="A151" s="583"/>
      <c r="B151" s="613"/>
      <c r="C151" s="101" t="s">
        <v>55</v>
      </c>
      <c r="D151" s="192"/>
      <c r="E151" s="320">
        <f t="shared" si="10"/>
        <v>500</v>
      </c>
      <c r="F151" s="329"/>
      <c r="G151" s="187">
        <f t="shared" si="12"/>
        <v>0</v>
      </c>
      <c r="H151" s="79"/>
      <c r="I151" s="82"/>
      <c r="J151" s="335">
        <v>500</v>
      </c>
      <c r="K151" s="179"/>
      <c r="L151" s="188" t="s">
        <v>63</v>
      </c>
      <c r="M151" s="615"/>
    </row>
    <row r="152" spans="1:13" ht="29.25" customHeight="1" thickBot="1">
      <c r="A152" s="583"/>
      <c r="B152" s="613"/>
      <c r="C152" s="101" t="s">
        <v>151</v>
      </c>
      <c r="D152" s="192"/>
      <c r="E152" s="320">
        <f aca="true" t="shared" si="13" ref="E152:E162">F152+G152+J152+K152</f>
        <v>306</v>
      </c>
      <c r="F152" s="329"/>
      <c r="G152" s="187">
        <f t="shared" si="12"/>
        <v>0</v>
      </c>
      <c r="H152" s="79"/>
      <c r="I152" s="82"/>
      <c r="J152" s="335">
        <v>306</v>
      </c>
      <c r="K152" s="179"/>
      <c r="L152" s="188" t="s">
        <v>63</v>
      </c>
      <c r="M152" s="615"/>
    </row>
    <row r="153" spans="1:13" ht="29.25" customHeight="1" thickBot="1">
      <c r="A153" s="583"/>
      <c r="B153" s="613"/>
      <c r="C153" s="101" t="s">
        <v>56</v>
      </c>
      <c r="D153" s="192"/>
      <c r="E153" s="320">
        <f t="shared" si="13"/>
        <v>0</v>
      </c>
      <c r="F153" s="329"/>
      <c r="G153" s="187">
        <f t="shared" si="12"/>
        <v>0</v>
      </c>
      <c r="H153" s="79"/>
      <c r="I153" s="82"/>
      <c r="J153" s="335">
        <v>0</v>
      </c>
      <c r="K153" s="179"/>
      <c r="L153" s="188" t="s">
        <v>63</v>
      </c>
      <c r="M153" s="615"/>
    </row>
    <row r="154" spans="1:13" ht="29.25" customHeight="1" thickBot="1">
      <c r="A154" s="583"/>
      <c r="B154" s="613"/>
      <c r="C154" s="101" t="s">
        <v>57</v>
      </c>
      <c r="D154" s="192"/>
      <c r="E154" s="320">
        <f t="shared" si="13"/>
        <v>1940</v>
      </c>
      <c r="F154" s="329"/>
      <c r="G154" s="187">
        <f t="shared" si="12"/>
        <v>0</v>
      </c>
      <c r="H154" s="79"/>
      <c r="I154" s="82"/>
      <c r="J154" s="335">
        <v>1940</v>
      </c>
      <c r="K154" s="179"/>
      <c r="L154" s="188" t="s">
        <v>63</v>
      </c>
      <c r="M154" s="615"/>
    </row>
    <row r="155" spans="1:13" ht="29.25" customHeight="1" thickBot="1">
      <c r="A155" s="583"/>
      <c r="B155" s="613"/>
      <c r="C155" s="101" t="s">
        <v>58</v>
      </c>
      <c r="D155" s="192"/>
      <c r="E155" s="320">
        <f t="shared" si="13"/>
        <v>750</v>
      </c>
      <c r="F155" s="329"/>
      <c r="G155" s="187">
        <f t="shared" si="12"/>
        <v>0</v>
      </c>
      <c r="H155" s="79"/>
      <c r="I155" s="82"/>
      <c r="J155" s="335">
        <v>750</v>
      </c>
      <c r="K155" s="179"/>
      <c r="L155" s="188" t="s">
        <v>63</v>
      </c>
      <c r="M155" s="615"/>
    </row>
    <row r="156" spans="1:13" ht="29.25" customHeight="1" thickBot="1">
      <c r="A156" s="583"/>
      <c r="B156" s="613"/>
      <c r="C156" s="101" t="s">
        <v>59</v>
      </c>
      <c r="D156" s="192"/>
      <c r="E156" s="320">
        <f t="shared" si="13"/>
        <v>1010</v>
      </c>
      <c r="F156" s="329"/>
      <c r="G156" s="187">
        <f t="shared" si="12"/>
        <v>0</v>
      </c>
      <c r="H156" s="79"/>
      <c r="I156" s="82"/>
      <c r="J156" s="335">
        <v>1010</v>
      </c>
      <c r="K156" s="179"/>
      <c r="L156" s="188" t="s">
        <v>63</v>
      </c>
      <c r="M156" s="615"/>
    </row>
    <row r="157" spans="1:13" ht="29.25" customHeight="1" thickBot="1">
      <c r="A157" s="583"/>
      <c r="B157" s="467"/>
      <c r="C157" s="195"/>
      <c r="D157" s="197">
        <v>2019</v>
      </c>
      <c r="E157" s="320">
        <f t="shared" si="13"/>
        <v>0</v>
      </c>
      <c r="F157" s="329"/>
      <c r="G157" s="187">
        <f t="shared" si="12"/>
        <v>0</v>
      </c>
      <c r="H157" s="79"/>
      <c r="I157" s="186"/>
      <c r="J157" s="187">
        <v>0</v>
      </c>
      <c r="K157" s="179"/>
      <c r="L157" s="188"/>
      <c r="M157" s="615"/>
    </row>
    <row r="158" spans="1:13" ht="29.25" customHeight="1" thickBot="1">
      <c r="A158" s="584"/>
      <c r="B158" s="469"/>
      <c r="C158" s="195"/>
      <c r="D158" s="197">
        <v>2020</v>
      </c>
      <c r="E158" s="320">
        <f t="shared" si="13"/>
        <v>0</v>
      </c>
      <c r="F158" s="329"/>
      <c r="G158" s="187">
        <f t="shared" si="12"/>
        <v>0</v>
      </c>
      <c r="H158" s="79"/>
      <c r="I158" s="186"/>
      <c r="J158" s="187">
        <v>0</v>
      </c>
      <c r="K158" s="179"/>
      <c r="L158" s="188"/>
      <c r="M158" s="616"/>
    </row>
    <row r="159" spans="1:13" ht="30.75" customHeight="1" thickBot="1">
      <c r="A159" s="563"/>
      <c r="B159" s="470" t="s">
        <v>49</v>
      </c>
      <c r="C159" s="471"/>
      <c r="D159" s="49">
        <v>2017</v>
      </c>
      <c r="E159" s="320">
        <f t="shared" si="13"/>
        <v>26434.284</v>
      </c>
      <c r="F159" s="329"/>
      <c r="G159" s="107">
        <f>H159+I159</f>
        <v>0</v>
      </c>
      <c r="H159" s="83"/>
      <c r="I159" s="91">
        <f>I117+I118</f>
        <v>0</v>
      </c>
      <c r="J159" s="201">
        <f>J117+J118</f>
        <v>26434.284</v>
      </c>
      <c r="K159" s="196">
        <v>0</v>
      </c>
      <c r="L159" s="13"/>
      <c r="M159" s="14"/>
    </row>
    <row r="160" spans="1:13" ht="33" customHeight="1" thickBot="1">
      <c r="A160" s="563"/>
      <c r="B160" s="472"/>
      <c r="C160" s="471"/>
      <c r="D160" s="49">
        <v>2018</v>
      </c>
      <c r="E160" s="320">
        <f t="shared" si="13"/>
        <v>30712.365429999998</v>
      </c>
      <c r="F160" s="329"/>
      <c r="G160" s="107">
        <f>H160+I160</f>
        <v>0</v>
      </c>
      <c r="H160" s="83"/>
      <c r="I160" s="91">
        <f>I119</f>
        <v>0</v>
      </c>
      <c r="J160" s="202">
        <f>J119+J142</f>
        <v>30712.365429999998</v>
      </c>
      <c r="K160" s="196">
        <v>0</v>
      </c>
      <c r="L160" s="13"/>
      <c r="M160" s="14"/>
    </row>
    <row r="161" spans="1:13" ht="30.75" customHeight="1" thickBot="1">
      <c r="A161" s="563"/>
      <c r="B161" s="472"/>
      <c r="C161" s="471"/>
      <c r="D161" s="49">
        <v>2019</v>
      </c>
      <c r="E161" s="320">
        <f t="shared" si="13"/>
        <v>0</v>
      </c>
      <c r="F161" s="329"/>
      <c r="G161" s="107">
        <f>H161+I161</f>
        <v>0</v>
      </c>
      <c r="H161" s="71"/>
      <c r="I161" s="69">
        <f>I133</f>
        <v>0</v>
      </c>
      <c r="J161" s="201">
        <v>0</v>
      </c>
      <c r="K161" s="196">
        <v>0</v>
      </c>
      <c r="L161" s="13"/>
      <c r="M161" s="14"/>
    </row>
    <row r="162" spans="1:13" ht="27.75" customHeight="1" thickBot="1">
      <c r="A162" s="563"/>
      <c r="B162" s="473"/>
      <c r="C162" s="474"/>
      <c r="D162" s="49">
        <v>2020</v>
      </c>
      <c r="E162" s="320">
        <f t="shared" si="13"/>
        <v>0</v>
      </c>
      <c r="F162" s="329"/>
      <c r="G162" s="107">
        <f>H162+I162</f>
        <v>0</v>
      </c>
      <c r="H162" s="71"/>
      <c r="I162" s="69">
        <f>I134</f>
        <v>0</v>
      </c>
      <c r="J162" s="201">
        <v>0</v>
      </c>
      <c r="K162" s="196">
        <v>0</v>
      </c>
      <c r="L162" s="13"/>
      <c r="M162" s="14"/>
    </row>
    <row r="163" spans="1:13" ht="27" customHeight="1" thickBot="1">
      <c r="A163" s="118"/>
      <c r="B163" s="429" t="s">
        <v>144</v>
      </c>
      <c r="C163" s="430"/>
      <c r="D163" s="430"/>
      <c r="E163" s="430"/>
      <c r="F163" s="430"/>
      <c r="G163" s="430"/>
      <c r="H163" s="430"/>
      <c r="I163" s="430"/>
      <c r="J163" s="430"/>
      <c r="K163" s="430"/>
      <c r="L163" s="430"/>
      <c r="M163" s="431"/>
    </row>
    <row r="164" spans="1:13" ht="27" customHeight="1" thickBot="1">
      <c r="A164" s="118"/>
      <c r="B164" s="396" t="s">
        <v>74</v>
      </c>
      <c r="C164" s="397"/>
      <c r="D164" s="397"/>
      <c r="E164" s="397"/>
      <c r="F164" s="397"/>
      <c r="G164" s="397"/>
      <c r="H164" s="397"/>
      <c r="I164" s="397"/>
      <c r="J164" s="397"/>
      <c r="K164" s="397"/>
      <c r="L164" s="397"/>
      <c r="M164" s="398"/>
    </row>
    <row r="165" spans="1:13" ht="27" customHeight="1" thickBot="1">
      <c r="A165" s="118"/>
      <c r="B165" s="611" t="s">
        <v>89</v>
      </c>
      <c r="C165" s="397"/>
      <c r="D165" s="451"/>
      <c r="E165" s="451"/>
      <c r="F165" s="451"/>
      <c r="G165" s="451"/>
      <c r="H165" s="451"/>
      <c r="I165" s="451"/>
      <c r="J165" s="451"/>
      <c r="K165" s="451"/>
      <c r="L165" s="451"/>
      <c r="M165" s="453"/>
    </row>
    <row r="166" spans="1:13" ht="49.5" customHeight="1" thickBot="1">
      <c r="A166" s="478" t="s">
        <v>122</v>
      </c>
      <c r="B166" s="435" t="s">
        <v>123</v>
      </c>
      <c r="C166" s="436"/>
      <c r="D166" s="191">
        <v>2017</v>
      </c>
      <c r="E166" s="112">
        <f aca="true" t="shared" si="14" ref="E166:E174">F166+G166+J166+K166</f>
        <v>200580.416</v>
      </c>
      <c r="F166" s="100">
        <f>F167+F168+F169+F170+F171+F172+F173</f>
        <v>124615.2</v>
      </c>
      <c r="G166" s="170">
        <f>H166+I166</f>
        <v>727</v>
      </c>
      <c r="H166" s="170">
        <f>H167+H168+H169+H170+H171+H172+H173</f>
        <v>0</v>
      </c>
      <c r="I166" s="170">
        <f>I167+I168+I169+I170+I171+I172+I173</f>
        <v>727</v>
      </c>
      <c r="J166" s="170">
        <f>J167+J168+J169+J170+J171+J172+J173</f>
        <v>75238.216</v>
      </c>
      <c r="K166" s="170">
        <f>K167+K168+K169+K170+K171+K172+K173</f>
        <v>0</v>
      </c>
      <c r="L166" s="99"/>
      <c r="M166" s="453" t="s">
        <v>90</v>
      </c>
    </row>
    <row r="167" spans="1:13" ht="27" customHeight="1" thickBot="1">
      <c r="A167" s="478"/>
      <c r="B167" s="437"/>
      <c r="C167" s="438"/>
      <c r="D167" s="123"/>
      <c r="E167" s="112">
        <f t="shared" si="14"/>
        <v>64776.86</v>
      </c>
      <c r="F167" s="110">
        <v>54731.8</v>
      </c>
      <c r="G167" s="171">
        <f>H167+I167</f>
        <v>0</v>
      </c>
      <c r="H167" s="109"/>
      <c r="I167" s="110"/>
      <c r="J167" s="110">
        <v>10045.06</v>
      </c>
      <c r="K167" s="180">
        <v>0</v>
      </c>
      <c r="L167" s="98" t="s">
        <v>12</v>
      </c>
      <c r="M167" s="454"/>
    </row>
    <row r="168" spans="1:13" ht="27" customHeight="1" thickBot="1">
      <c r="A168" s="478"/>
      <c r="B168" s="437"/>
      <c r="C168" s="438"/>
      <c r="D168" s="111"/>
      <c r="E168" s="112">
        <f t="shared" si="14"/>
        <v>20018.813</v>
      </c>
      <c r="F168" s="110"/>
      <c r="G168" s="330">
        <f aca="true" t="shared" si="15" ref="G168:G173">H168+I168</f>
        <v>0</v>
      </c>
      <c r="H168" s="95"/>
      <c r="I168" s="110"/>
      <c r="J168" s="110">
        <v>20018.813</v>
      </c>
      <c r="K168" s="181">
        <v>0</v>
      </c>
      <c r="L168" s="24" t="s">
        <v>41</v>
      </c>
      <c r="M168" s="454"/>
    </row>
    <row r="169" spans="1:13" ht="27" customHeight="1" thickBot="1">
      <c r="A169" s="478"/>
      <c r="B169" s="437"/>
      <c r="C169" s="438"/>
      <c r="D169" s="111"/>
      <c r="E169" s="112">
        <f t="shared" si="14"/>
        <v>13226.366</v>
      </c>
      <c r="F169" s="110"/>
      <c r="G169" s="330">
        <f t="shared" si="15"/>
        <v>0</v>
      </c>
      <c r="H169" s="95"/>
      <c r="I169" s="110"/>
      <c r="J169" s="110">
        <v>13226.366</v>
      </c>
      <c r="K169" s="181">
        <v>0</v>
      </c>
      <c r="L169" s="24" t="s">
        <v>42</v>
      </c>
      <c r="M169" s="454"/>
    </row>
    <row r="170" spans="1:13" ht="27" customHeight="1" thickBot="1">
      <c r="A170" s="478"/>
      <c r="B170" s="437"/>
      <c r="C170" s="438"/>
      <c r="D170" s="111"/>
      <c r="E170" s="112">
        <f t="shared" si="14"/>
        <v>77631.458</v>
      </c>
      <c r="F170" s="110">
        <v>69883.4</v>
      </c>
      <c r="G170" s="330">
        <f t="shared" si="15"/>
        <v>0</v>
      </c>
      <c r="H170" s="95"/>
      <c r="I170" s="110"/>
      <c r="J170" s="110">
        <v>7748.058</v>
      </c>
      <c r="K170" s="181">
        <v>0</v>
      </c>
      <c r="L170" s="24" t="s">
        <v>43</v>
      </c>
      <c r="M170" s="454"/>
    </row>
    <row r="171" spans="1:13" ht="27" customHeight="1" thickBot="1">
      <c r="A171" s="478"/>
      <c r="B171" s="437"/>
      <c r="C171" s="438"/>
      <c r="D171" s="111"/>
      <c r="E171" s="112">
        <f t="shared" si="14"/>
        <v>8225.922</v>
      </c>
      <c r="F171" s="333"/>
      <c r="G171" s="330">
        <f t="shared" si="15"/>
        <v>0</v>
      </c>
      <c r="H171" s="95"/>
      <c r="I171" s="110"/>
      <c r="J171" s="110">
        <v>8225.922</v>
      </c>
      <c r="K171" s="181">
        <v>0</v>
      </c>
      <c r="L171" s="24" t="s">
        <v>23</v>
      </c>
      <c r="M171" s="454"/>
    </row>
    <row r="172" spans="1:13" ht="27" customHeight="1" thickBot="1">
      <c r="A172" s="478"/>
      <c r="B172" s="437"/>
      <c r="C172" s="438"/>
      <c r="D172" s="111"/>
      <c r="E172" s="112">
        <f t="shared" si="14"/>
        <v>11386.085</v>
      </c>
      <c r="F172" s="332"/>
      <c r="G172" s="330">
        <f t="shared" si="15"/>
        <v>0</v>
      </c>
      <c r="H172" s="95"/>
      <c r="I172" s="110"/>
      <c r="J172" s="110">
        <v>11386.085</v>
      </c>
      <c r="K172" s="181">
        <v>0</v>
      </c>
      <c r="L172" s="24" t="s">
        <v>44</v>
      </c>
      <c r="M172" s="454"/>
    </row>
    <row r="173" spans="1:13" ht="41.25" customHeight="1" thickBot="1">
      <c r="A173" s="478"/>
      <c r="B173" s="439"/>
      <c r="C173" s="440"/>
      <c r="D173" s="111"/>
      <c r="E173" s="112">
        <f t="shared" si="14"/>
        <v>5314.912</v>
      </c>
      <c r="F173" s="331"/>
      <c r="G173" s="171">
        <f t="shared" si="15"/>
        <v>727</v>
      </c>
      <c r="H173" s="95">
        <v>0</v>
      </c>
      <c r="I173" s="97">
        <v>727</v>
      </c>
      <c r="J173" s="110">
        <f>5287.912-700</f>
        <v>4587.912</v>
      </c>
      <c r="K173" s="181">
        <v>0</v>
      </c>
      <c r="L173" s="24" t="s">
        <v>48</v>
      </c>
      <c r="M173" s="454"/>
    </row>
    <row r="174" spans="1:13" ht="58.5" customHeight="1" thickBot="1">
      <c r="A174" s="478" t="s">
        <v>124</v>
      </c>
      <c r="B174" s="435" t="s">
        <v>125</v>
      </c>
      <c r="C174" s="436"/>
      <c r="D174" s="70">
        <v>2017</v>
      </c>
      <c r="E174" s="112">
        <f t="shared" si="14"/>
        <v>16200</v>
      </c>
      <c r="F174" s="77"/>
      <c r="G174" s="77">
        <f>H174+I174</f>
        <v>0</v>
      </c>
      <c r="H174" s="77">
        <v>0</v>
      </c>
      <c r="I174" s="93">
        <v>0</v>
      </c>
      <c r="J174" s="173">
        <v>16200</v>
      </c>
      <c r="K174" s="182">
        <v>0</v>
      </c>
      <c r="L174" s="76" t="s">
        <v>53</v>
      </c>
      <c r="M174" s="454"/>
    </row>
    <row r="175" spans="1:13" ht="27" customHeight="1" hidden="1" thickBot="1">
      <c r="A175" s="478"/>
      <c r="B175" s="437"/>
      <c r="C175" s="438"/>
      <c r="D175" s="70"/>
      <c r="E175" s="112">
        <f>F175+G175+J175+K175</f>
        <v>0</v>
      </c>
      <c r="F175" s="68"/>
      <c r="G175" s="68"/>
      <c r="H175" s="68"/>
      <c r="I175" s="94"/>
      <c r="J175" s="172"/>
      <c r="K175" s="172"/>
      <c r="L175" s="24"/>
      <c r="M175" s="454"/>
    </row>
    <row r="176" spans="1:13" ht="27" customHeight="1" thickBot="1">
      <c r="A176" s="478"/>
      <c r="B176" s="437"/>
      <c r="C176" s="438"/>
      <c r="D176" s="446">
        <v>2018</v>
      </c>
      <c r="E176" s="112">
        <f>F176+G176+J176+K176</f>
        <v>197589.28099999996</v>
      </c>
      <c r="F176" s="94">
        <f>SUM(F177:F183)</f>
        <v>133648.69999999998</v>
      </c>
      <c r="G176" s="94">
        <f>H176+I176</f>
        <v>834.618</v>
      </c>
      <c r="H176" s="94">
        <f>H177+H178+H179+H180+H181+H182+H183</f>
        <v>0</v>
      </c>
      <c r="I176" s="344">
        <f>SUM(I177:I183)</f>
        <v>834.618</v>
      </c>
      <c r="J176" s="173">
        <f>J177+J178+J179+J180+J181+J182+J183</f>
        <v>63105.962999999996</v>
      </c>
      <c r="K176" s="173">
        <v>0</v>
      </c>
      <c r="L176" s="24"/>
      <c r="M176" s="454"/>
    </row>
    <row r="177" spans="1:13" ht="27" customHeight="1" thickBot="1">
      <c r="A177" s="478"/>
      <c r="B177" s="437"/>
      <c r="C177" s="438"/>
      <c r="D177" s="447"/>
      <c r="E177" s="112">
        <f aca="true" t="shared" si="16" ref="E177:E183">F177+G177+J177+K177</f>
        <v>22551.936</v>
      </c>
      <c r="F177" s="95">
        <f>13666.243+401.723</f>
        <v>14067.966</v>
      </c>
      <c r="G177" s="94">
        <f>H177+I177</f>
        <v>0</v>
      </c>
      <c r="H177" s="343"/>
      <c r="I177" s="345"/>
      <c r="J177" s="96">
        <f>9852.084+390.21-2100+341.676</f>
        <v>8483.97</v>
      </c>
      <c r="K177" s="183">
        <v>0</v>
      </c>
      <c r="L177" s="24" t="s">
        <v>12</v>
      </c>
      <c r="M177" s="454"/>
    </row>
    <row r="178" spans="1:13" ht="27" customHeight="1" thickBot="1">
      <c r="A178" s="478"/>
      <c r="B178" s="437"/>
      <c r="C178" s="438"/>
      <c r="D178" s="447"/>
      <c r="E178" s="112">
        <f t="shared" si="16"/>
        <v>48368.205</v>
      </c>
      <c r="F178" s="95">
        <f>29992.565+858.854</f>
        <v>30851.418999999998</v>
      </c>
      <c r="G178" s="94">
        <f aca="true" t="shared" si="17" ref="G178:G183">H178+I178</f>
        <v>0</v>
      </c>
      <c r="H178" s="343"/>
      <c r="I178" s="345"/>
      <c r="J178" s="96">
        <f>20130.966+919.02-4300+766.8</f>
        <v>17516.786</v>
      </c>
      <c r="K178" s="183">
        <v>0</v>
      </c>
      <c r="L178" s="24" t="s">
        <v>41</v>
      </c>
      <c r="M178" s="454"/>
    </row>
    <row r="179" spans="1:13" ht="27" customHeight="1" thickBot="1">
      <c r="A179" s="478"/>
      <c r="B179" s="437"/>
      <c r="C179" s="438"/>
      <c r="D179" s="447"/>
      <c r="E179" s="112">
        <f t="shared" si="16"/>
        <v>26814.176</v>
      </c>
      <c r="F179" s="95">
        <f>14985.192+401.723</f>
        <v>15386.914999999999</v>
      </c>
      <c r="G179" s="94">
        <f t="shared" si="17"/>
        <v>0</v>
      </c>
      <c r="H179" s="343"/>
      <c r="I179" s="345"/>
      <c r="J179" s="96">
        <f>13529.638+429.793-2900+367.83</f>
        <v>11427.261</v>
      </c>
      <c r="K179" s="183">
        <v>0</v>
      </c>
      <c r="L179" s="24" t="s">
        <v>42</v>
      </c>
      <c r="M179" s="454"/>
    </row>
    <row r="180" spans="1:13" ht="27" customHeight="1" thickBot="1">
      <c r="A180" s="478"/>
      <c r="B180" s="437"/>
      <c r="C180" s="438"/>
      <c r="D180" s="447"/>
      <c r="E180" s="112">
        <f t="shared" si="16"/>
        <v>39793.950999999994</v>
      </c>
      <c r="F180" s="95">
        <f>30680.494+2764.647</f>
        <v>33445.140999999996</v>
      </c>
      <c r="G180" s="94">
        <f t="shared" si="17"/>
        <v>0</v>
      </c>
      <c r="H180" s="343"/>
      <c r="I180" s="345"/>
      <c r="J180" s="96">
        <f>8048.81-1700</f>
        <v>6348.81</v>
      </c>
      <c r="K180" s="183">
        <v>0</v>
      </c>
      <c r="L180" s="24" t="s">
        <v>43</v>
      </c>
      <c r="M180" s="454"/>
    </row>
    <row r="181" spans="1:13" ht="27" customHeight="1" thickBot="1">
      <c r="A181" s="478"/>
      <c r="B181" s="437"/>
      <c r="C181" s="438"/>
      <c r="D181" s="447"/>
      <c r="E181" s="112">
        <f t="shared" si="16"/>
        <v>46728.808999999994</v>
      </c>
      <c r="F181" s="97">
        <f>39719.506+177.753</f>
        <v>39897.259</v>
      </c>
      <c r="G181" s="94">
        <f t="shared" si="17"/>
        <v>0</v>
      </c>
      <c r="H181" s="343"/>
      <c r="I181" s="345"/>
      <c r="J181" s="96">
        <f>8631.55-1800</f>
        <v>6831.549999999999</v>
      </c>
      <c r="K181" s="183">
        <v>0</v>
      </c>
      <c r="L181" s="24" t="s">
        <v>23</v>
      </c>
      <c r="M181" s="454"/>
    </row>
    <row r="182" spans="1:13" ht="27" customHeight="1" thickBot="1">
      <c r="A182" s="478"/>
      <c r="B182" s="437"/>
      <c r="C182" s="438"/>
      <c r="D182" s="447"/>
      <c r="E182" s="112">
        <f t="shared" si="16"/>
        <v>8631.582</v>
      </c>
      <c r="F182" s="94"/>
      <c r="G182" s="94">
        <f t="shared" si="17"/>
        <v>834.618</v>
      </c>
      <c r="H182" s="95">
        <v>0</v>
      </c>
      <c r="I182" s="109">
        <f>607.273+227.345</f>
        <v>834.618</v>
      </c>
      <c r="J182" s="96">
        <f>10509.141+105.556-2200-617.733</f>
        <v>7796.964</v>
      </c>
      <c r="K182" s="183">
        <v>0</v>
      </c>
      <c r="L182" s="24" t="s">
        <v>44</v>
      </c>
      <c r="M182" s="454"/>
    </row>
    <row r="183" spans="1:13" ht="42" customHeight="1" thickBot="1">
      <c r="A183" s="478"/>
      <c r="B183" s="437"/>
      <c r="C183" s="438"/>
      <c r="D183" s="448"/>
      <c r="E183" s="112">
        <f t="shared" si="16"/>
        <v>4700.622</v>
      </c>
      <c r="F183" s="94"/>
      <c r="G183" s="94">
        <f t="shared" si="17"/>
        <v>0</v>
      </c>
      <c r="H183" s="97"/>
      <c r="I183" s="97">
        <v>0</v>
      </c>
      <c r="J183" s="96">
        <v>4700.622</v>
      </c>
      <c r="K183" s="183">
        <v>0</v>
      </c>
      <c r="L183" s="24" t="s">
        <v>71</v>
      </c>
      <c r="M183" s="454"/>
    </row>
    <row r="184" spans="1:13" ht="27" customHeight="1" thickBot="1">
      <c r="A184" s="478"/>
      <c r="B184" s="437"/>
      <c r="C184" s="438"/>
      <c r="D184" s="446">
        <v>2019</v>
      </c>
      <c r="E184" s="68">
        <f>F184+G184+J184+K184</f>
        <v>207168.084</v>
      </c>
      <c r="F184" s="92">
        <f>SUM(F185:F191)</f>
        <v>129958</v>
      </c>
      <c r="G184" s="92">
        <f>H184+I184</f>
        <v>607.273</v>
      </c>
      <c r="H184" s="92">
        <f>H185+H186+H187+H188+H189+H190+H191</f>
        <v>0</v>
      </c>
      <c r="I184" s="92">
        <f>I185+I186+I187+I188+I189+I190+I191</f>
        <v>607.273</v>
      </c>
      <c r="J184" s="92">
        <f>J185+J186+J187+J188+J189+J190+J191</f>
        <v>76602.811</v>
      </c>
      <c r="K184" s="92">
        <v>0</v>
      </c>
      <c r="L184" s="24"/>
      <c r="M184" s="454"/>
    </row>
    <row r="185" spans="1:13" ht="27" customHeight="1" thickBot="1">
      <c r="A185" s="478"/>
      <c r="B185" s="437"/>
      <c r="C185" s="438"/>
      <c r="D185" s="447"/>
      <c r="E185" s="68">
        <f aca="true" t="shared" si="18" ref="E185:E191">F185+G185+J185+K185</f>
        <v>23518.327</v>
      </c>
      <c r="F185" s="95">
        <v>13666.243</v>
      </c>
      <c r="G185" s="174">
        <f aca="true" t="shared" si="19" ref="G185:G191">H185+I185</f>
        <v>0</v>
      </c>
      <c r="H185" s="95"/>
      <c r="I185" s="95"/>
      <c r="J185" s="96">
        <f>9852.084</f>
        <v>9852.084</v>
      </c>
      <c r="K185" s="183">
        <v>0</v>
      </c>
      <c r="L185" s="24" t="s">
        <v>12</v>
      </c>
      <c r="M185" s="454"/>
    </row>
    <row r="186" spans="1:13" ht="27" customHeight="1" thickBot="1">
      <c r="A186" s="478"/>
      <c r="B186" s="437"/>
      <c r="C186" s="438"/>
      <c r="D186" s="447"/>
      <c r="E186" s="68">
        <f t="shared" si="18"/>
        <v>50123.531</v>
      </c>
      <c r="F186" s="95">
        <v>29992.565</v>
      </c>
      <c r="G186" s="174">
        <f t="shared" si="19"/>
        <v>0</v>
      </c>
      <c r="H186" s="95"/>
      <c r="I186" s="95"/>
      <c r="J186" s="96">
        <f>20130.966</f>
        <v>20130.966</v>
      </c>
      <c r="K186" s="183">
        <v>0</v>
      </c>
      <c r="L186" s="24" t="s">
        <v>41</v>
      </c>
      <c r="M186" s="454"/>
    </row>
    <row r="187" spans="1:13" ht="27" customHeight="1" thickBot="1">
      <c r="A187" s="478"/>
      <c r="B187" s="437"/>
      <c r="C187" s="438"/>
      <c r="D187" s="447"/>
      <c r="E187" s="68">
        <f t="shared" si="18"/>
        <v>28514.83</v>
      </c>
      <c r="F187" s="95">
        <v>14985.192</v>
      </c>
      <c r="G187" s="174">
        <f t="shared" si="19"/>
        <v>0</v>
      </c>
      <c r="H187" s="95"/>
      <c r="I187" s="95"/>
      <c r="J187" s="96">
        <f>13529.638</f>
        <v>13529.638</v>
      </c>
      <c r="K187" s="183">
        <v>0</v>
      </c>
      <c r="L187" s="24" t="s">
        <v>42</v>
      </c>
      <c r="M187" s="454"/>
    </row>
    <row r="188" spans="1:13" ht="27" customHeight="1" thickBot="1">
      <c r="A188" s="478"/>
      <c r="B188" s="437"/>
      <c r="C188" s="438"/>
      <c r="D188" s="447"/>
      <c r="E188" s="68">
        <f t="shared" si="18"/>
        <v>39136.304</v>
      </c>
      <c r="F188" s="95">
        <f>30680.494+407</f>
        <v>31087.494</v>
      </c>
      <c r="G188" s="174">
        <f t="shared" si="19"/>
        <v>0</v>
      </c>
      <c r="H188" s="95"/>
      <c r="I188" s="95"/>
      <c r="J188" s="96">
        <v>8048.81</v>
      </c>
      <c r="K188" s="183">
        <v>0</v>
      </c>
      <c r="L188" s="24" t="s">
        <v>43</v>
      </c>
      <c r="M188" s="454"/>
    </row>
    <row r="189" spans="1:13" ht="27" customHeight="1" thickBot="1">
      <c r="A189" s="478"/>
      <c r="B189" s="437"/>
      <c r="C189" s="438"/>
      <c r="D189" s="447"/>
      <c r="E189" s="68">
        <f t="shared" si="18"/>
        <v>48858.056</v>
      </c>
      <c r="F189" s="95">
        <f>39719.506+507</f>
        <v>40226.506</v>
      </c>
      <c r="G189" s="174">
        <f t="shared" si="19"/>
        <v>0</v>
      </c>
      <c r="H189" s="95"/>
      <c r="I189" s="95"/>
      <c r="J189" s="96">
        <v>8631.55</v>
      </c>
      <c r="K189" s="183">
        <v>0</v>
      </c>
      <c r="L189" s="24" t="s">
        <v>23</v>
      </c>
      <c r="M189" s="454"/>
    </row>
    <row r="190" spans="1:13" ht="27" customHeight="1" thickBot="1">
      <c r="A190" s="478"/>
      <c r="B190" s="437"/>
      <c r="C190" s="438"/>
      <c r="D190" s="447"/>
      <c r="E190" s="68">
        <f t="shared" si="18"/>
        <v>11116.413999999999</v>
      </c>
      <c r="F190" s="95">
        <v>0</v>
      </c>
      <c r="G190" s="174">
        <f t="shared" si="19"/>
        <v>607.273</v>
      </c>
      <c r="H190" s="95"/>
      <c r="I190" s="95">
        <v>607.273</v>
      </c>
      <c r="J190" s="96">
        <f>10509.141</f>
        <v>10509.141</v>
      </c>
      <c r="K190" s="183">
        <v>0</v>
      </c>
      <c r="L190" s="24" t="s">
        <v>44</v>
      </c>
      <c r="M190" s="454"/>
    </row>
    <row r="191" spans="1:13" ht="27" customHeight="1" thickBot="1">
      <c r="A191" s="478"/>
      <c r="B191" s="437"/>
      <c r="C191" s="438"/>
      <c r="D191" s="448"/>
      <c r="E191" s="68">
        <f t="shared" si="18"/>
        <v>5900.622</v>
      </c>
      <c r="F191" s="97">
        <v>0</v>
      </c>
      <c r="G191" s="174">
        <f t="shared" si="19"/>
        <v>0</v>
      </c>
      <c r="H191" s="97"/>
      <c r="I191" s="97"/>
      <c r="J191" s="97">
        <f>5900.622</f>
        <v>5900.622</v>
      </c>
      <c r="K191" s="183">
        <v>0</v>
      </c>
      <c r="L191" s="24" t="s">
        <v>71</v>
      </c>
      <c r="M191" s="454"/>
    </row>
    <row r="192" spans="1:13" ht="27" customHeight="1" thickBot="1">
      <c r="A192" s="478"/>
      <c r="B192" s="437"/>
      <c r="C192" s="438"/>
      <c r="D192" s="446">
        <v>2020</v>
      </c>
      <c r="E192" s="68">
        <f>F192+G192+J192+K192</f>
        <v>207168.084</v>
      </c>
      <c r="F192" s="94">
        <f>SUM(F193:F199)</f>
        <v>129958</v>
      </c>
      <c r="G192" s="94">
        <f>H192+I192</f>
        <v>607.273</v>
      </c>
      <c r="H192" s="94">
        <f>H193+H194+H195+H196+H197+H198+H199</f>
        <v>0</v>
      </c>
      <c r="I192" s="94">
        <f>I193+I194+I195+I196+I197+I198+I199</f>
        <v>607.273</v>
      </c>
      <c r="J192" s="94">
        <f>J193+J194+J195+J196+J197+J198+J199</f>
        <v>76602.811</v>
      </c>
      <c r="K192" s="184">
        <v>0</v>
      </c>
      <c r="L192" s="24"/>
      <c r="M192" s="454"/>
    </row>
    <row r="193" spans="1:13" ht="27" customHeight="1" thickBot="1">
      <c r="A193" s="478"/>
      <c r="B193" s="437"/>
      <c r="C193" s="438"/>
      <c r="D193" s="447"/>
      <c r="E193" s="68">
        <f aca="true" t="shared" si="20" ref="E193:E199">F193+G193+J193+K193</f>
        <v>23518.327</v>
      </c>
      <c r="F193" s="95">
        <v>13666.243</v>
      </c>
      <c r="G193" s="96">
        <f>H193+I193</f>
        <v>0</v>
      </c>
      <c r="H193" s="95"/>
      <c r="I193" s="95"/>
      <c r="J193" s="96">
        <f>9852.084</f>
        <v>9852.084</v>
      </c>
      <c r="K193" s="183">
        <v>0</v>
      </c>
      <c r="L193" s="24" t="s">
        <v>12</v>
      </c>
      <c r="M193" s="454"/>
    </row>
    <row r="194" spans="1:13" ht="27" customHeight="1" thickBot="1">
      <c r="A194" s="478"/>
      <c r="B194" s="437"/>
      <c r="C194" s="438"/>
      <c r="D194" s="447"/>
      <c r="E194" s="68">
        <f t="shared" si="20"/>
        <v>50123.531</v>
      </c>
      <c r="F194" s="95">
        <v>29992.565</v>
      </c>
      <c r="G194" s="96">
        <f aca="true" t="shared" si="21" ref="G194:G199">H194+I194</f>
        <v>0</v>
      </c>
      <c r="H194" s="95"/>
      <c r="I194" s="95"/>
      <c r="J194" s="96">
        <f>20130.966</f>
        <v>20130.966</v>
      </c>
      <c r="K194" s="183">
        <v>0</v>
      </c>
      <c r="L194" s="24" t="s">
        <v>41</v>
      </c>
      <c r="M194" s="454"/>
    </row>
    <row r="195" spans="1:13" ht="27" customHeight="1" thickBot="1">
      <c r="A195" s="478"/>
      <c r="B195" s="437"/>
      <c r="C195" s="438"/>
      <c r="D195" s="447"/>
      <c r="E195" s="68">
        <f t="shared" si="20"/>
        <v>28514.83</v>
      </c>
      <c r="F195" s="95">
        <v>14985.192</v>
      </c>
      <c r="G195" s="96">
        <f t="shared" si="21"/>
        <v>0</v>
      </c>
      <c r="H195" s="95"/>
      <c r="I195" s="95"/>
      <c r="J195" s="96">
        <f>13529.638</f>
        <v>13529.638</v>
      </c>
      <c r="K195" s="183">
        <v>0</v>
      </c>
      <c r="L195" s="24" t="s">
        <v>42</v>
      </c>
      <c r="M195" s="454"/>
    </row>
    <row r="196" spans="1:13" ht="27" customHeight="1" thickBot="1">
      <c r="A196" s="478"/>
      <c r="B196" s="437"/>
      <c r="C196" s="438"/>
      <c r="D196" s="447"/>
      <c r="E196" s="68">
        <f t="shared" si="20"/>
        <v>39136.304</v>
      </c>
      <c r="F196" s="95">
        <f>30680.494+407</f>
        <v>31087.494</v>
      </c>
      <c r="G196" s="96">
        <f t="shared" si="21"/>
        <v>0</v>
      </c>
      <c r="H196" s="95"/>
      <c r="I196" s="95"/>
      <c r="J196" s="96">
        <v>8048.81</v>
      </c>
      <c r="K196" s="183">
        <v>0</v>
      </c>
      <c r="L196" s="24" t="s">
        <v>43</v>
      </c>
      <c r="M196" s="454"/>
    </row>
    <row r="197" spans="1:13" ht="61.5" customHeight="1" thickBot="1">
      <c r="A197" s="478"/>
      <c r="B197" s="437"/>
      <c r="C197" s="438"/>
      <c r="D197" s="447"/>
      <c r="E197" s="68">
        <f t="shared" si="20"/>
        <v>48858.056</v>
      </c>
      <c r="F197" s="95">
        <f>39719.506+507</f>
        <v>40226.506</v>
      </c>
      <c r="G197" s="96">
        <f t="shared" si="21"/>
        <v>0</v>
      </c>
      <c r="H197" s="95"/>
      <c r="I197" s="95"/>
      <c r="J197" s="96">
        <v>8631.55</v>
      </c>
      <c r="K197" s="183">
        <v>0</v>
      </c>
      <c r="L197" s="24" t="s">
        <v>23</v>
      </c>
      <c r="M197" s="454"/>
    </row>
    <row r="198" spans="1:13" ht="59.25" customHeight="1" thickBot="1">
      <c r="A198" s="478"/>
      <c r="B198" s="437"/>
      <c r="C198" s="438"/>
      <c r="D198" s="447"/>
      <c r="E198" s="68">
        <f t="shared" si="20"/>
        <v>11116.413999999999</v>
      </c>
      <c r="F198" s="95">
        <v>0</v>
      </c>
      <c r="G198" s="96">
        <f t="shared" si="21"/>
        <v>607.273</v>
      </c>
      <c r="H198" s="95"/>
      <c r="I198" s="95">
        <v>607.273</v>
      </c>
      <c r="J198" s="96">
        <f>10509.141</f>
        <v>10509.141</v>
      </c>
      <c r="K198" s="183">
        <v>0</v>
      </c>
      <c r="L198" s="24" t="s">
        <v>44</v>
      </c>
      <c r="M198" s="454"/>
    </row>
    <row r="199" spans="1:13" ht="99" customHeight="1" thickBot="1">
      <c r="A199" s="478"/>
      <c r="B199" s="439"/>
      <c r="C199" s="440"/>
      <c r="D199" s="448"/>
      <c r="E199" s="68">
        <f t="shared" si="20"/>
        <v>5900.622</v>
      </c>
      <c r="F199" s="95">
        <v>0</v>
      </c>
      <c r="G199" s="96">
        <f t="shared" si="21"/>
        <v>0</v>
      </c>
      <c r="H199" s="95"/>
      <c r="I199" s="95"/>
      <c r="J199" s="95">
        <f>5900.622</f>
        <v>5900.622</v>
      </c>
      <c r="K199" s="183">
        <v>0</v>
      </c>
      <c r="L199" s="24" t="s">
        <v>71</v>
      </c>
      <c r="M199" s="455"/>
    </row>
    <row r="200" spans="1:13" ht="27" customHeight="1" thickBot="1">
      <c r="A200" s="563"/>
      <c r="B200" s="470" t="s">
        <v>52</v>
      </c>
      <c r="C200" s="594"/>
      <c r="D200" s="49">
        <v>2017</v>
      </c>
      <c r="E200" s="175">
        <f aca="true" t="shared" si="22" ref="E200:J200">E166+E174</f>
        <v>216780.416</v>
      </c>
      <c r="F200" s="175">
        <f t="shared" si="22"/>
        <v>124615.2</v>
      </c>
      <c r="G200" s="175">
        <f t="shared" si="22"/>
        <v>727</v>
      </c>
      <c r="H200" s="176">
        <f t="shared" si="22"/>
        <v>0</v>
      </c>
      <c r="I200" s="175">
        <f>I166+I174</f>
        <v>727</v>
      </c>
      <c r="J200" s="176">
        <f t="shared" si="22"/>
        <v>91438.216</v>
      </c>
      <c r="K200" s="175">
        <f>K174+K166+K159+K141+K140+K139+K138+K137+K136+K135+K118+K117</f>
        <v>0</v>
      </c>
      <c r="L200" s="13"/>
      <c r="M200" s="14"/>
    </row>
    <row r="201" spans="1:13" ht="27" customHeight="1" thickBot="1">
      <c r="A201" s="563"/>
      <c r="B201" s="472"/>
      <c r="C201" s="471"/>
      <c r="D201" s="49">
        <v>2018</v>
      </c>
      <c r="E201" s="176">
        <f aca="true" t="shared" si="23" ref="E201:K201">E176</f>
        <v>197589.28099999996</v>
      </c>
      <c r="F201" s="176">
        <f t="shared" si="23"/>
        <v>133648.69999999998</v>
      </c>
      <c r="G201" s="176">
        <f t="shared" si="23"/>
        <v>834.618</v>
      </c>
      <c r="H201" s="175">
        <f t="shared" si="23"/>
        <v>0</v>
      </c>
      <c r="I201" s="176">
        <f t="shared" si="23"/>
        <v>834.618</v>
      </c>
      <c r="J201" s="176">
        <f t="shared" si="23"/>
        <v>63105.962999999996</v>
      </c>
      <c r="K201" s="175">
        <f t="shared" si="23"/>
        <v>0</v>
      </c>
      <c r="L201" s="13"/>
      <c r="M201" s="14"/>
    </row>
    <row r="202" spans="1:13" ht="27" customHeight="1" thickBot="1">
      <c r="A202" s="563"/>
      <c r="B202" s="472"/>
      <c r="C202" s="471"/>
      <c r="D202" s="49">
        <v>2019</v>
      </c>
      <c r="E202" s="176">
        <f aca="true" t="shared" si="24" ref="E202:K202">E184</f>
        <v>207168.084</v>
      </c>
      <c r="F202" s="175">
        <f>F184</f>
        <v>129958</v>
      </c>
      <c r="G202" s="176">
        <f t="shared" si="24"/>
        <v>607.273</v>
      </c>
      <c r="H202" s="177">
        <f t="shared" si="24"/>
        <v>0</v>
      </c>
      <c r="I202" s="176">
        <f t="shared" si="24"/>
        <v>607.273</v>
      </c>
      <c r="J202" s="177">
        <f t="shared" si="24"/>
        <v>76602.811</v>
      </c>
      <c r="K202" s="177">
        <f t="shared" si="24"/>
        <v>0</v>
      </c>
      <c r="L202" s="13"/>
      <c r="M202" s="14"/>
    </row>
    <row r="203" spans="1:13" ht="27" customHeight="1" thickBot="1">
      <c r="A203" s="563"/>
      <c r="B203" s="473"/>
      <c r="C203" s="474"/>
      <c r="D203" s="49">
        <v>2020</v>
      </c>
      <c r="E203" s="176">
        <f aca="true" t="shared" si="25" ref="E203:K203">E192</f>
        <v>207168.084</v>
      </c>
      <c r="F203" s="175">
        <f t="shared" si="25"/>
        <v>129958</v>
      </c>
      <c r="G203" s="176">
        <f t="shared" si="25"/>
        <v>607.273</v>
      </c>
      <c r="H203" s="175">
        <f t="shared" si="25"/>
        <v>0</v>
      </c>
      <c r="I203" s="176">
        <f t="shared" si="25"/>
        <v>607.273</v>
      </c>
      <c r="J203" s="175">
        <f t="shared" si="25"/>
        <v>76602.811</v>
      </c>
      <c r="K203" s="175">
        <f t="shared" si="25"/>
        <v>0</v>
      </c>
      <c r="L203" s="13"/>
      <c r="M203" s="14"/>
    </row>
    <row r="204" spans="1:13" ht="27" customHeight="1" thickBot="1">
      <c r="A204" s="118"/>
      <c r="B204" s="399" t="s">
        <v>75</v>
      </c>
      <c r="C204" s="400"/>
      <c r="D204" s="400"/>
      <c r="E204" s="400"/>
      <c r="F204" s="400"/>
      <c r="G204" s="400"/>
      <c r="H204" s="400"/>
      <c r="I204" s="400"/>
      <c r="J204" s="400"/>
      <c r="K204" s="400"/>
      <c r="L204" s="400"/>
      <c r="M204" s="401"/>
    </row>
    <row r="205" spans="1:13" ht="27" customHeight="1" thickBot="1">
      <c r="A205" s="118"/>
      <c r="B205" s="396" t="s">
        <v>85</v>
      </c>
      <c r="C205" s="397"/>
      <c r="D205" s="397"/>
      <c r="E205" s="397"/>
      <c r="F205" s="397"/>
      <c r="G205" s="397"/>
      <c r="H205" s="397"/>
      <c r="I205" s="397"/>
      <c r="J205" s="397"/>
      <c r="K205" s="397"/>
      <c r="L205" s="397"/>
      <c r="M205" s="398"/>
    </row>
    <row r="206" spans="1:13" ht="27" customHeight="1" thickBot="1">
      <c r="A206" s="118"/>
      <c r="B206" s="396" t="s">
        <v>30</v>
      </c>
      <c r="C206" s="397"/>
      <c r="D206" s="397"/>
      <c r="E206" s="397"/>
      <c r="F206" s="451"/>
      <c r="G206" s="451"/>
      <c r="H206" s="451"/>
      <c r="I206" s="397"/>
      <c r="J206" s="397"/>
      <c r="K206" s="397"/>
      <c r="L206" s="397"/>
      <c r="M206" s="398"/>
    </row>
    <row r="207" spans="1:13" ht="63" customHeight="1" thickBot="1">
      <c r="A207" s="478" t="s">
        <v>126</v>
      </c>
      <c r="B207" s="595" t="s">
        <v>127</v>
      </c>
      <c r="C207" s="596"/>
      <c r="D207" s="51">
        <v>2017</v>
      </c>
      <c r="E207" s="158">
        <f>F207+G207+J207+K207</f>
        <v>7260.311</v>
      </c>
      <c r="F207" s="97"/>
      <c r="G207" s="97">
        <f>H207+I207</f>
        <v>0</v>
      </c>
      <c r="H207" s="57">
        <v>0</v>
      </c>
      <c r="I207" s="157">
        <v>0</v>
      </c>
      <c r="J207" s="157">
        <v>7260.311</v>
      </c>
      <c r="K207" s="178">
        <v>0</v>
      </c>
      <c r="L207" s="5" t="s">
        <v>29</v>
      </c>
      <c r="M207" s="441" t="s">
        <v>91</v>
      </c>
    </row>
    <row r="208" spans="1:13" ht="61.5" customHeight="1" thickBot="1">
      <c r="A208" s="478"/>
      <c r="B208" s="597"/>
      <c r="C208" s="598"/>
      <c r="D208" s="51">
        <v>2018</v>
      </c>
      <c r="E208" s="158">
        <f>F208+G208+J208+K208</f>
        <v>8213.1695</v>
      </c>
      <c r="F208" s="97"/>
      <c r="G208" s="97">
        <f>H208+I208</f>
        <v>0</v>
      </c>
      <c r="H208" s="161">
        <v>0</v>
      </c>
      <c r="I208" s="159">
        <v>0</v>
      </c>
      <c r="J208" s="159">
        <v>8213.1695</v>
      </c>
      <c r="K208" s="178">
        <v>0</v>
      </c>
      <c r="L208" s="5" t="s">
        <v>29</v>
      </c>
      <c r="M208" s="442"/>
    </row>
    <row r="209" spans="1:13" ht="54" customHeight="1" thickBot="1">
      <c r="A209" s="478"/>
      <c r="B209" s="597"/>
      <c r="C209" s="598"/>
      <c r="D209" s="51">
        <v>2019</v>
      </c>
      <c r="E209" s="158">
        <f>F209+G209+J209+K209</f>
        <v>7603.533</v>
      </c>
      <c r="F209" s="97"/>
      <c r="G209" s="97">
        <f>H209+I209</f>
        <v>0</v>
      </c>
      <c r="H209" s="57">
        <v>0</v>
      </c>
      <c r="I209" s="159">
        <v>0</v>
      </c>
      <c r="J209" s="159">
        <v>7603.533</v>
      </c>
      <c r="K209" s="178">
        <v>0</v>
      </c>
      <c r="L209" s="5" t="s">
        <v>29</v>
      </c>
      <c r="M209" s="442"/>
    </row>
    <row r="210" spans="1:13" ht="58.5" customHeight="1" thickBot="1">
      <c r="A210" s="478"/>
      <c r="B210" s="599"/>
      <c r="C210" s="600"/>
      <c r="D210" s="51">
        <v>2020</v>
      </c>
      <c r="E210" s="158">
        <f>F210+G210+J210+K210</f>
        <v>7603.534</v>
      </c>
      <c r="F210" s="97"/>
      <c r="G210" s="97">
        <f>H210+I210</f>
        <v>0</v>
      </c>
      <c r="H210" s="160">
        <v>0</v>
      </c>
      <c r="I210" s="159">
        <v>0</v>
      </c>
      <c r="J210" s="159">
        <v>7603.534</v>
      </c>
      <c r="K210" s="178">
        <v>0</v>
      </c>
      <c r="L210" s="5" t="s">
        <v>29</v>
      </c>
      <c r="M210" s="443"/>
    </row>
    <row r="211" spans="1:13" ht="27" customHeight="1" thickBot="1">
      <c r="A211" s="118"/>
      <c r="B211" s="429" t="s">
        <v>25</v>
      </c>
      <c r="C211" s="430"/>
      <c r="D211" s="430"/>
      <c r="E211" s="430"/>
      <c r="F211" s="593"/>
      <c r="G211" s="593"/>
      <c r="H211" s="593"/>
      <c r="I211" s="430"/>
      <c r="J211" s="430"/>
      <c r="K211" s="430"/>
      <c r="L211" s="430"/>
      <c r="M211" s="431"/>
    </row>
    <row r="212" spans="1:13" ht="27" customHeight="1" thickBot="1">
      <c r="A212" s="118"/>
      <c r="B212" s="396" t="s">
        <v>31</v>
      </c>
      <c r="C212" s="397"/>
      <c r="D212" s="397"/>
      <c r="E212" s="397"/>
      <c r="F212" s="397"/>
      <c r="G212" s="397"/>
      <c r="H212" s="397"/>
      <c r="I212" s="397"/>
      <c r="J212" s="397"/>
      <c r="K212" s="397"/>
      <c r="L212" s="397"/>
      <c r="M212" s="398"/>
    </row>
    <row r="213" spans="1:13" ht="27" customHeight="1" thickBot="1">
      <c r="A213" s="118"/>
      <c r="B213" s="396" t="s">
        <v>32</v>
      </c>
      <c r="C213" s="397"/>
      <c r="D213" s="397"/>
      <c r="E213" s="397"/>
      <c r="F213" s="397"/>
      <c r="G213" s="397"/>
      <c r="H213" s="397"/>
      <c r="I213" s="397"/>
      <c r="J213" s="397"/>
      <c r="K213" s="397"/>
      <c r="L213" s="397"/>
      <c r="M213" s="398"/>
    </row>
    <row r="214" spans="1:13" ht="46.5" customHeight="1" thickBot="1">
      <c r="A214" s="478" t="s">
        <v>128</v>
      </c>
      <c r="B214" s="465" t="s">
        <v>129</v>
      </c>
      <c r="C214" s="466"/>
      <c r="D214" s="52">
        <v>2017</v>
      </c>
      <c r="E214" s="113">
        <f aca="true" t="shared" si="26" ref="E214:E226">F214+G214+J214+K214</f>
        <v>292.4</v>
      </c>
      <c r="F214" s="114">
        <v>292.4</v>
      </c>
      <c r="G214" s="114">
        <f>H214+I214</f>
        <v>0</v>
      </c>
      <c r="H214" s="114"/>
      <c r="I214" s="114">
        <v>0</v>
      </c>
      <c r="J214" s="181">
        <v>0</v>
      </c>
      <c r="K214" s="181">
        <v>0</v>
      </c>
      <c r="L214" s="24" t="s">
        <v>4</v>
      </c>
      <c r="M214" s="441" t="s">
        <v>76</v>
      </c>
    </row>
    <row r="215" spans="1:13" ht="36" customHeight="1" thickBot="1">
      <c r="A215" s="478"/>
      <c r="B215" s="467"/>
      <c r="C215" s="468"/>
      <c r="D215" s="52">
        <v>2018</v>
      </c>
      <c r="E215" s="113">
        <f t="shared" si="26"/>
        <v>315.2</v>
      </c>
      <c r="F215" s="114">
        <v>315.2</v>
      </c>
      <c r="G215" s="114">
        <f aca="true" t="shared" si="27" ref="G215:G225">H215+I215</f>
        <v>0</v>
      </c>
      <c r="H215" s="114"/>
      <c r="I215" s="114">
        <v>0</v>
      </c>
      <c r="J215" s="181">
        <v>0</v>
      </c>
      <c r="K215" s="181">
        <v>0</v>
      </c>
      <c r="L215" s="24" t="s">
        <v>4</v>
      </c>
      <c r="M215" s="444"/>
    </row>
    <row r="216" spans="1:13" ht="39" customHeight="1" thickBot="1">
      <c r="A216" s="478"/>
      <c r="B216" s="467"/>
      <c r="C216" s="468"/>
      <c r="D216" s="52">
        <v>2019</v>
      </c>
      <c r="E216" s="113">
        <f t="shared" si="26"/>
        <v>315.2</v>
      </c>
      <c r="F216" s="114">
        <v>315.2</v>
      </c>
      <c r="G216" s="114">
        <f t="shared" si="27"/>
        <v>0</v>
      </c>
      <c r="H216" s="114"/>
      <c r="I216" s="114">
        <v>0</v>
      </c>
      <c r="J216" s="181">
        <v>0</v>
      </c>
      <c r="K216" s="181">
        <v>0</v>
      </c>
      <c r="L216" s="24" t="s">
        <v>4</v>
      </c>
      <c r="M216" s="444"/>
    </row>
    <row r="217" spans="1:13" ht="44.25" customHeight="1" thickBot="1">
      <c r="A217" s="478"/>
      <c r="B217" s="469"/>
      <c r="C217" s="577"/>
      <c r="D217" s="52">
        <v>2020</v>
      </c>
      <c r="E217" s="113">
        <f t="shared" si="26"/>
        <v>315.2</v>
      </c>
      <c r="F217" s="114">
        <v>315.2</v>
      </c>
      <c r="G217" s="114">
        <f t="shared" si="27"/>
        <v>0</v>
      </c>
      <c r="H217" s="114"/>
      <c r="I217" s="114">
        <v>0</v>
      </c>
      <c r="J217" s="181">
        <v>0</v>
      </c>
      <c r="K217" s="181">
        <v>0</v>
      </c>
      <c r="L217" s="24" t="s">
        <v>4</v>
      </c>
      <c r="M217" s="445"/>
    </row>
    <row r="218" spans="1:13" ht="27.75" customHeight="1" thickBot="1">
      <c r="A218" s="478" t="s">
        <v>130</v>
      </c>
      <c r="B218" s="465" t="s">
        <v>131</v>
      </c>
      <c r="C218" s="466"/>
      <c r="D218" s="52">
        <v>2017</v>
      </c>
      <c r="E218" s="113">
        <f t="shared" si="26"/>
        <v>96.8</v>
      </c>
      <c r="F218" s="114"/>
      <c r="G218" s="114">
        <f t="shared" si="27"/>
        <v>96.8</v>
      </c>
      <c r="H218" s="114"/>
      <c r="I218" s="114">
        <v>96.8</v>
      </c>
      <c r="J218" s="181">
        <v>0</v>
      </c>
      <c r="K218" s="181">
        <v>0</v>
      </c>
      <c r="L218" s="24" t="s">
        <v>4</v>
      </c>
      <c r="M218" s="441" t="s">
        <v>77</v>
      </c>
    </row>
    <row r="219" spans="1:13" ht="42.75" customHeight="1" thickBot="1">
      <c r="A219" s="478"/>
      <c r="B219" s="467"/>
      <c r="C219" s="468"/>
      <c r="D219" s="52">
        <v>2018</v>
      </c>
      <c r="E219" s="113">
        <f t="shared" si="26"/>
        <v>113</v>
      </c>
      <c r="F219" s="114"/>
      <c r="G219" s="114">
        <f t="shared" si="27"/>
        <v>113</v>
      </c>
      <c r="H219" s="114"/>
      <c r="I219" s="114">
        <v>113</v>
      </c>
      <c r="J219" s="181">
        <v>0</v>
      </c>
      <c r="K219" s="181">
        <v>0</v>
      </c>
      <c r="L219" s="24" t="s">
        <v>4</v>
      </c>
      <c r="M219" s="442"/>
    </row>
    <row r="220" spans="1:13" ht="44.25" customHeight="1" thickBot="1">
      <c r="A220" s="478"/>
      <c r="B220" s="467"/>
      <c r="C220" s="468"/>
      <c r="D220" s="52">
        <v>2019</v>
      </c>
      <c r="E220" s="113">
        <f t="shared" si="26"/>
        <v>113</v>
      </c>
      <c r="F220" s="115"/>
      <c r="G220" s="114">
        <f t="shared" si="27"/>
        <v>113</v>
      </c>
      <c r="H220" s="116"/>
      <c r="I220" s="116">
        <v>113</v>
      </c>
      <c r="J220" s="181">
        <v>0</v>
      </c>
      <c r="K220" s="181">
        <v>0</v>
      </c>
      <c r="L220" s="24" t="s">
        <v>4</v>
      </c>
      <c r="M220" s="442"/>
    </row>
    <row r="221" spans="1:13" ht="47.25" customHeight="1" thickBot="1">
      <c r="A221" s="478"/>
      <c r="B221" s="469"/>
      <c r="C221" s="577"/>
      <c r="D221" s="52">
        <v>2020</v>
      </c>
      <c r="E221" s="113">
        <f t="shared" si="26"/>
        <v>113</v>
      </c>
      <c r="F221" s="115"/>
      <c r="G221" s="114">
        <f t="shared" si="27"/>
        <v>113</v>
      </c>
      <c r="H221" s="116"/>
      <c r="I221" s="116">
        <v>113</v>
      </c>
      <c r="J221" s="181">
        <v>0</v>
      </c>
      <c r="K221" s="181">
        <v>0</v>
      </c>
      <c r="L221" s="24" t="s">
        <v>4</v>
      </c>
      <c r="M221" s="443"/>
    </row>
    <row r="222" spans="1:13" ht="47.25" customHeight="1" thickBot="1">
      <c r="A222" s="478" t="s">
        <v>132</v>
      </c>
      <c r="B222" s="465" t="s">
        <v>133</v>
      </c>
      <c r="C222" s="466"/>
      <c r="D222" s="52">
        <v>2017</v>
      </c>
      <c r="E222" s="113">
        <f t="shared" si="26"/>
        <v>5391.1</v>
      </c>
      <c r="F222" s="115">
        <v>5391.1</v>
      </c>
      <c r="G222" s="114">
        <f t="shared" si="27"/>
        <v>0</v>
      </c>
      <c r="H222" s="116"/>
      <c r="I222" s="115">
        <v>0</v>
      </c>
      <c r="J222" s="181">
        <v>0</v>
      </c>
      <c r="K222" s="181">
        <v>0</v>
      </c>
      <c r="L222" s="24" t="s">
        <v>4</v>
      </c>
      <c r="M222" s="441" t="s">
        <v>78</v>
      </c>
    </row>
    <row r="223" spans="1:13" ht="42.75" customHeight="1" thickBot="1">
      <c r="A223" s="478"/>
      <c r="B223" s="467"/>
      <c r="C223" s="468"/>
      <c r="D223" s="52">
        <v>2018</v>
      </c>
      <c r="E223" s="113">
        <f t="shared" si="26"/>
        <v>5671.6</v>
      </c>
      <c r="F223" s="115">
        <v>5671.6</v>
      </c>
      <c r="G223" s="114">
        <f t="shared" si="27"/>
        <v>0</v>
      </c>
      <c r="H223" s="116"/>
      <c r="I223" s="115">
        <v>0</v>
      </c>
      <c r="J223" s="181">
        <v>0</v>
      </c>
      <c r="K223" s="181">
        <v>0</v>
      </c>
      <c r="L223" s="24" t="s">
        <v>4</v>
      </c>
      <c r="M223" s="442"/>
    </row>
    <row r="224" spans="1:13" ht="46.5" customHeight="1" thickBot="1">
      <c r="A224" s="478"/>
      <c r="B224" s="467"/>
      <c r="C224" s="468"/>
      <c r="D224" s="52">
        <v>2019</v>
      </c>
      <c r="E224" s="113">
        <f t="shared" si="26"/>
        <v>5671.6</v>
      </c>
      <c r="F224" s="115">
        <v>5671.6</v>
      </c>
      <c r="G224" s="114">
        <f t="shared" si="27"/>
        <v>0</v>
      </c>
      <c r="H224" s="115"/>
      <c r="I224" s="115">
        <v>0</v>
      </c>
      <c r="J224" s="181">
        <v>0</v>
      </c>
      <c r="K224" s="181">
        <v>0</v>
      </c>
      <c r="L224" s="24" t="s">
        <v>4</v>
      </c>
      <c r="M224" s="442"/>
    </row>
    <row r="225" spans="1:13" ht="46.5" customHeight="1" thickBot="1">
      <c r="A225" s="478"/>
      <c r="B225" s="469"/>
      <c r="C225" s="577"/>
      <c r="D225" s="52">
        <v>2020</v>
      </c>
      <c r="E225" s="114">
        <f t="shared" si="26"/>
        <v>5671.6</v>
      </c>
      <c r="F225" s="115">
        <v>5671.6</v>
      </c>
      <c r="G225" s="114">
        <f t="shared" si="27"/>
        <v>0</v>
      </c>
      <c r="H225" s="115"/>
      <c r="I225" s="115">
        <v>0</v>
      </c>
      <c r="J225" s="181">
        <v>0</v>
      </c>
      <c r="K225" s="181">
        <v>0</v>
      </c>
      <c r="L225" s="24" t="s">
        <v>4</v>
      </c>
      <c r="M225" s="443"/>
    </row>
    <row r="226" spans="1:13" ht="30.75" customHeight="1" thickBot="1">
      <c r="A226" s="563"/>
      <c r="B226" s="601" t="s">
        <v>45</v>
      </c>
      <c r="C226" s="602"/>
      <c r="D226" s="52">
        <v>2017</v>
      </c>
      <c r="E226" s="78">
        <f t="shared" si="26"/>
        <v>5780.3</v>
      </c>
      <c r="F226" s="78">
        <f>F214+F218+F222</f>
        <v>5683.5</v>
      </c>
      <c r="G226" s="78">
        <f>H226+I226</f>
        <v>96.8</v>
      </c>
      <c r="H226" s="78">
        <f aca="true" t="shared" si="28" ref="H226:I229">H214+H218+H222</f>
        <v>0</v>
      </c>
      <c r="I226" s="54">
        <f>I214+I218+I222</f>
        <v>96.8</v>
      </c>
      <c r="J226" s="185">
        <v>0</v>
      </c>
      <c r="K226" s="185">
        <v>0</v>
      </c>
      <c r="L226" s="24"/>
      <c r="M226" s="3"/>
    </row>
    <row r="227" spans="1:13" ht="30.75" customHeight="1" thickBot="1">
      <c r="A227" s="563"/>
      <c r="B227" s="603"/>
      <c r="C227" s="604"/>
      <c r="D227" s="52">
        <v>2018</v>
      </c>
      <c r="E227" s="78">
        <f aca="true" t="shared" si="29" ref="E227:E234">F227+G227+J227+K227</f>
        <v>6099.8</v>
      </c>
      <c r="F227" s="78">
        <f>F215+F219+F223</f>
        <v>5986.8</v>
      </c>
      <c r="G227" s="78">
        <f>H227+I227</f>
        <v>113</v>
      </c>
      <c r="H227" s="62">
        <f t="shared" si="28"/>
        <v>0</v>
      </c>
      <c r="I227" s="54">
        <f>I215+I219+I223</f>
        <v>113</v>
      </c>
      <c r="J227" s="185">
        <v>0</v>
      </c>
      <c r="K227" s="185">
        <v>0</v>
      </c>
      <c r="L227" s="24"/>
      <c r="M227" s="3"/>
    </row>
    <row r="228" spans="1:13" ht="30.75" customHeight="1" thickBot="1">
      <c r="A228" s="563"/>
      <c r="B228" s="603"/>
      <c r="C228" s="604"/>
      <c r="D228" s="52">
        <v>2019</v>
      </c>
      <c r="E228" s="78">
        <f t="shared" si="29"/>
        <v>6099.8</v>
      </c>
      <c r="F228" s="78">
        <f>F216+F220+F224</f>
        <v>5986.8</v>
      </c>
      <c r="G228" s="78">
        <f>H228+I228</f>
        <v>113</v>
      </c>
      <c r="H228" s="62">
        <f t="shared" si="28"/>
        <v>0</v>
      </c>
      <c r="I228" s="54">
        <f t="shared" si="28"/>
        <v>113</v>
      </c>
      <c r="J228" s="185">
        <v>0</v>
      </c>
      <c r="K228" s="185">
        <v>0</v>
      </c>
      <c r="L228" s="24"/>
      <c r="M228" s="3"/>
    </row>
    <row r="229" spans="1:13" ht="30.75" customHeight="1" thickBot="1">
      <c r="A229" s="563"/>
      <c r="B229" s="605"/>
      <c r="C229" s="606"/>
      <c r="D229" s="52">
        <v>2020</v>
      </c>
      <c r="E229" s="78">
        <f t="shared" si="29"/>
        <v>6099.8</v>
      </c>
      <c r="F229" s="78">
        <f>F217+F221+F225</f>
        <v>5986.8</v>
      </c>
      <c r="G229" s="78">
        <f>H229+I229</f>
        <v>113</v>
      </c>
      <c r="H229" s="62">
        <f t="shared" si="28"/>
        <v>0</v>
      </c>
      <c r="I229" s="54">
        <f t="shared" si="28"/>
        <v>113</v>
      </c>
      <c r="J229" s="185">
        <v>0</v>
      </c>
      <c r="K229" s="185">
        <v>0</v>
      </c>
      <c r="L229" s="24"/>
      <c r="M229" s="3"/>
    </row>
    <row r="230" spans="1:13" ht="52.5" customHeight="1" thickBot="1">
      <c r="A230" s="563"/>
      <c r="B230" s="591" t="s">
        <v>36</v>
      </c>
      <c r="C230" s="592"/>
      <c r="D230" s="108" t="s">
        <v>134</v>
      </c>
      <c r="E230" s="78">
        <f aca="true" t="shared" si="30" ref="E230:J230">SUM(E231:E234)</f>
        <v>947681.6839299998</v>
      </c>
      <c r="F230" s="78">
        <f t="shared" si="30"/>
        <v>541823.7999999999</v>
      </c>
      <c r="G230" s="78">
        <f t="shared" si="30"/>
        <v>3903.764</v>
      </c>
      <c r="H230" s="78">
        <f t="shared" si="30"/>
        <v>0</v>
      </c>
      <c r="I230" s="346">
        <f t="shared" si="30"/>
        <v>3903.764</v>
      </c>
      <c r="J230" s="346">
        <f t="shared" si="30"/>
        <v>401954.11993</v>
      </c>
      <c r="K230" s="185">
        <v>0</v>
      </c>
      <c r="L230" s="15"/>
      <c r="M230" s="14"/>
    </row>
    <row r="231" spans="1:13" ht="33" customHeight="1" thickBot="1">
      <c r="A231" s="563"/>
      <c r="B231" s="585"/>
      <c r="C231" s="586"/>
      <c r="D231" s="52">
        <v>2017</v>
      </c>
      <c r="E231" s="78">
        <f t="shared" si="29"/>
        <v>259771.653</v>
      </c>
      <c r="F231" s="198">
        <f aca="true" t="shared" si="31" ref="F231:J234">F107+F159+F200+F207+F226</f>
        <v>130298.7</v>
      </c>
      <c r="G231" s="198">
        <f t="shared" si="31"/>
        <v>1029</v>
      </c>
      <c r="H231" s="198">
        <f t="shared" si="31"/>
        <v>0</v>
      </c>
      <c r="I231" s="198">
        <f t="shared" si="31"/>
        <v>1029</v>
      </c>
      <c r="J231" s="198">
        <f t="shared" si="31"/>
        <v>128443.953</v>
      </c>
      <c r="K231" s="198">
        <f aca="true" t="shared" si="32" ref="I231:K234">K107+K159+K200+K207+K226</f>
        <v>0</v>
      </c>
      <c r="L231" s="15"/>
      <c r="M231" s="3"/>
    </row>
    <row r="232" spans="1:13" ht="30.75" customHeight="1" thickBot="1">
      <c r="A232" s="563"/>
      <c r="B232" s="587"/>
      <c r="C232" s="588"/>
      <c r="D232" s="52">
        <v>2018</v>
      </c>
      <c r="E232" s="346">
        <f t="shared" si="29"/>
        <v>245675.87592999995</v>
      </c>
      <c r="F232" s="199">
        <f t="shared" si="31"/>
        <v>139635.49999999997</v>
      </c>
      <c r="G232" s="199">
        <f t="shared" si="31"/>
        <v>1109.818</v>
      </c>
      <c r="H232" s="199">
        <f t="shared" si="31"/>
        <v>0</v>
      </c>
      <c r="I232" s="199">
        <f>I227+I208+I201+I160+I108</f>
        <v>1109.818</v>
      </c>
      <c r="J232" s="338">
        <f>J227+J208+J201+J160+J108</f>
        <v>104930.55792999998</v>
      </c>
      <c r="K232" s="199">
        <f t="shared" si="32"/>
        <v>0</v>
      </c>
      <c r="L232" s="16"/>
      <c r="M232" s="3"/>
    </row>
    <row r="233" spans="1:13" ht="30.75" customHeight="1" thickBot="1">
      <c r="A233" s="563"/>
      <c r="B233" s="587"/>
      <c r="C233" s="588"/>
      <c r="D233" s="52">
        <v>2019</v>
      </c>
      <c r="E233" s="78">
        <f t="shared" si="29"/>
        <v>221117.077</v>
      </c>
      <c r="F233" s="199">
        <f t="shared" si="31"/>
        <v>135944.8</v>
      </c>
      <c r="G233" s="128">
        <f>H233+I233</f>
        <v>882.473</v>
      </c>
      <c r="H233" s="198">
        <f>H109+H161+H202+H209+H228</f>
        <v>0</v>
      </c>
      <c r="I233" s="198">
        <f t="shared" si="32"/>
        <v>882.473</v>
      </c>
      <c r="J233" s="339">
        <f t="shared" si="32"/>
        <v>84289.804</v>
      </c>
      <c r="K233" s="198">
        <f t="shared" si="32"/>
        <v>0</v>
      </c>
      <c r="L233" s="15"/>
      <c r="M233" s="3"/>
    </row>
    <row r="234" spans="1:13" ht="27" customHeight="1" thickBot="1">
      <c r="A234" s="563"/>
      <c r="B234" s="589"/>
      <c r="C234" s="590"/>
      <c r="D234" s="52">
        <v>2020</v>
      </c>
      <c r="E234" s="78">
        <f t="shared" si="29"/>
        <v>221117.07799999998</v>
      </c>
      <c r="F234" s="199">
        <f t="shared" si="31"/>
        <v>135944.8</v>
      </c>
      <c r="G234" s="128">
        <f>H234+I234</f>
        <v>882.473</v>
      </c>
      <c r="H234" s="200">
        <f>H110+H162+H203+H210+H229</f>
        <v>0</v>
      </c>
      <c r="I234" s="200">
        <f t="shared" si="32"/>
        <v>882.473</v>
      </c>
      <c r="J234" s="340">
        <f t="shared" si="32"/>
        <v>84289.80500000001</v>
      </c>
      <c r="K234" s="200">
        <f t="shared" si="32"/>
        <v>0</v>
      </c>
      <c r="L234" s="17"/>
      <c r="M234" s="7"/>
    </row>
    <row r="235" ht="25.5" customHeight="1">
      <c r="I235" s="46"/>
    </row>
    <row r="236" spans="2:9" ht="20.25">
      <c r="B236" s="31"/>
      <c r="C236" s="58"/>
      <c r="D236" s="59"/>
      <c r="E236" s="45"/>
      <c r="F236" s="44"/>
      <c r="G236" s="44"/>
      <c r="H236" s="67"/>
      <c r="I236" s="46"/>
    </row>
    <row r="237" spans="2:11" ht="25.5" customHeight="1" hidden="1">
      <c r="B237" s="32"/>
      <c r="C237" s="33"/>
      <c r="D237" s="33"/>
      <c r="E237" s="45"/>
      <c r="F237" s="34"/>
      <c r="G237" s="34"/>
      <c r="H237" s="35"/>
      <c r="I237" s="32"/>
      <c r="J237" s="35"/>
      <c r="K237" s="35"/>
    </row>
    <row r="238" spans="2:11" ht="25.5" customHeight="1" hidden="1">
      <c r="B238" s="32"/>
      <c r="C238" s="33"/>
      <c r="D238" s="33"/>
      <c r="E238" s="45"/>
      <c r="F238" s="36"/>
      <c r="G238" s="36"/>
      <c r="H238" s="32"/>
      <c r="I238" s="37"/>
      <c r="J238" s="32" t="s">
        <v>19</v>
      </c>
      <c r="K238" s="32"/>
    </row>
    <row r="239" spans="2:11" ht="15.75" customHeight="1" hidden="1">
      <c r="B239" s="32"/>
      <c r="C239" s="33"/>
      <c r="D239" s="33"/>
      <c r="E239" s="45"/>
      <c r="F239" s="36"/>
      <c r="G239" s="36"/>
      <c r="H239" s="32"/>
      <c r="I239" s="32"/>
      <c r="J239" s="32"/>
      <c r="K239" s="32"/>
    </row>
    <row r="240" spans="2:11" ht="24.75" customHeight="1" hidden="1">
      <c r="B240" s="32"/>
      <c r="C240" s="33"/>
      <c r="D240" s="33"/>
      <c r="E240" s="45"/>
      <c r="F240" s="36"/>
      <c r="G240" s="36"/>
      <c r="H240" s="32"/>
      <c r="I240" s="38"/>
      <c r="J240" s="32" t="s">
        <v>20</v>
      </c>
      <c r="K240" s="32"/>
    </row>
    <row r="241" spans="2:11" ht="13.5" customHeight="1" hidden="1">
      <c r="B241" s="32"/>
      <c r="C241" s="33"/>
      <c r="D241" s="33"/>
      <c r="E241" s="45"/>
      <c r="F241" s="36"/>
      <c r="G241" s="36"/>
      <c r="H241" s="32"/>
      <c r="I241" s="32"/>
      <c r="J241" s="32"/>
      <c r="K241" s="32"/>
    </row>
    <row r="242" spans="2:11" ht="27.75" customHeight="1" hidden="1">
      <c r="B242" s="32"/>
      <c r="C242" s="33"/>
      <c r="D242" s="33"/>
      <c r="E242" s="45"/>
      <c r="F242" s="36"/>
      <c r="G242" s="36"/>
      <c r="H242" s="32"/>
      <c r="I242" s="32"/>
      <c r="J242" s="32" t="s">
        <v>21</v>
      </c>
      <c r="K242" s="32"/>
    </row>
    <row r="243" spans="2:11" ht="18.75" customHeight="1" hidden="1">
      <c r="B243" s="32"/>
      <c r="C243" s="33"/>
      <c r="D243" s="33"/>
      <c r="E243" s="45"/>
      <c r="F243" s="36"/>
      <c r="G243" s="36"/>
      <c r="H243" s="32"/>
      <c r="I243" s="32"/>
      <c r="J243" s="32"/>
      <c r="K243" s="32"/>
    </row>
    <row r="244" spans="2:11" ht="18.75" customHeight="1" hidden="1">
      <c r="B244" s="32"/>
      <c r="C244" s="33"/>
      <c r="D244" s="33"/>
      <c r="E244" s="45"/>
      <c r="F244" s="36"/>
      <c r="G244" s="36"/>
      <c r="H244" s="32"/>
      <c r="I244" s="32"/>
      <c r="J244" s="32"/>
      <c r="K244" s="32"/>
    </row>
    <row r="245" spans="2:11" ht="27" customHeight="1" hidden="1">
      <c r="B245" s="32"/>
      <c r="C245" s="39"/>
      <c r="D245" s="33"/>
      <c r="E245" s="45"/>
      <c r="F245" s="36"/>
      <c r="G245" s="36"/>
      <c r="H245" s="32"/>
      <c r="I245" s="32"/>
      <c r="J245" s="32" t="s">
        <v>22</v>
      </c>
      <c r="K245" s="32"/>
    </row>
    <row r="246" spans="2:8" ht="23.25" hidden="1">
      <c r="B246" s="25"/>
      <c r="C246" s="27"/>
      <c r="D246" s="26"/>
      <c r="E246" s="45"/>
      <c r="F246" s="28"/>
      <c r="G246" s="28"/>
      <c r="H246" s="31"/>
    </row>
    <row r="247" spans="2:5" ht="18" customHeight="1" hidden="1">
      <c r="B247" s="25"/>
      <c r="C247" s="25"/>
      <c r="D247" s="27"/>
      <c r="E247" s="45"/>
    </row>
    <row r="248" ht="18" hidden="1">
      <c r="E248" s="45"/>
    </row>
    <row r="249" spans="5:9" ht="21" customHeight="1">
      <c r="E249" s="59"/>
      <c r="F249" s="29"/>
      <c r="G249" s="29"/>
      <c r="I249" s="43"/>
    </row>
    <row r="250" spans="2:9" ht="21" customHeight="1">
      <c r="B250" s="31"/>
      <c r="D250" s="58"/>
      <c r="E250" s="59"/>
      <c r="F250" s="41"/>
      <c r="G250" s="41"/>
      <c r="I250" s="46"/>
    </row>
    <row r="251" spans="4:7" ht="21" customHeight="1">
      <c r="D251" s="40"/>
      <c r="E251" s="58"/>
      <c r="F251" s="42"/>
      <c r="G251" s="42"/>
    </row>
    <row r="252" spans="4:7" ht="21" customHeight="1">
      <c r="D252" s="40"/>
      <c r="E252" s="59"/>
      <c r="F252" s="41"/>
      <c r="G252" s="41"/>
    </row>
    <row r="253" ht="23.25" customHeight="1"/>
    <row r="254" spans="4:8" ht="29.25" customHeight="1">
      <c r="D254" s="60"/>
      <c r="E254" s="47"/>
      <c r="F254" s="46"/>
      <c r="G254" s="46"/>
      <c r="H254" s="46"/>
    </row>
    <row r="255" spans="4:5" ht="31.5" customHeight="1">
      <c r="D255" s="72"/>
      <c r="E255" s="46"/>
    </row>
    <row r="256" ht="32.25" customHeight="1">
      <c r="D256" s="60"/>
    </row>
  </sheetData>
  <sheetProtection/>
  <mergeCells count="173">
    <mergeCell ref="H4:M4"/>
    <mergeCell ref="B213:M213"/>
    <mergeCell ref="M222:M225"/>
    <mergeCell ref="B142:B158"/>
    <mergeCell ref="M142:M158"/>
    <mergeCell ref="B5:L5"/>
    <mergeCell ref="D7:D11"/>
    <mergeCell ref="E7:E11"/>
    <mergeCell ref="L7:L11"/>
    <mergeCell ref="F8:F11"/>
    <mergeCell ref="B226:C229"/>
    <mergeCell ref="B99:C99"/>
    <mergeCell ref="B100:C100"/>
    <mergeCell ref="B107:C110"/>
    <mergeCell ref="B135:C136"/>
    <mergeCell ref="D176:D183"/>
    <mergeCell ref="D184:D191"/>
    <mergeCell ref="B174:C199"/>
    <mergeCell ref="B165:M165"/>
    <mergeCell ref="M117:M141"/>
    <mergeCell ref="A207:A210"/>
    <mergeCell ref="B211:M211"/>
    <mergeCell ref="B212:M212"/>
    <mergeCell ref="B205:M205"/>
    <mergeCell ref="B200:C203"/>
    <mergeCell ref="B207:C210"/>
    <mergeCell ref="M207:M210"/>
    <mergeCell ref="A218:A221"/>
    <mergeCell ref="B231:C234"/>
    <mergeCell ref="A222:A225"/>
    <mergeCell ref="A226:A229"/>
    <mergeCell ref="A230:A234"/>
    <mergeCell ref="A214:A217"/>
    <mergeCell ref="B214:C217"/>
    <mergeCell ref="B218:C221"/>
    <mergeCell ref="B222:C225"/>
    <mergeCell ref="B230:C230"/>
    <mergeCell ref="A117:A134"/>
    <mergeCell ref="A139:A141"/>
    <mergeCell ref="A159:A162"/>
    <mergeCell ref="A166:A173"/>
    <mergeCell ref="A174:A199"/>
    <mergeCell ref="A200:A203"/>
    <mergeCell ref="A142:A158"/>
    <mergeCell ref="A66:A94"/>
    <mergeCell ref="A95:A98"/>
    <mergeCell ref="A107:A110"/>
    <mergeCell ref="A135:A136"/>
    <mergeCell ref="A137:A138"/>
    <mergeCell ref="B137:C138"/>
    <mergeCell ref="B66:C94"/>
    <mergeCell ref="B113:J113"/>
    <mergeCell ref="B115:J115"/>
    <mergeCell ref="D81:D87"/>
    <mergeCell ref="A13:A14"/>
    <mergeCell ref="A19:A34"/>
    <mergeCell ref="D30:D33"/>
    <mergeCell ref="L26:L29"/>
    <mergeCell ref="D26:D29"/>
    <mergeCell ref="D19:D25"/>
    <mergeCell ref="B16:M16"/>
    <mergeCell ref="B17:M17"/>
    <mergeCell ref="B18:M18"/>
    <mergeCell ref="M19:M34"/>
    <mergeCell ref="B13:M14"/>
    <mergeCell ref="F7:J7"/>
    <mergeCell ref="M7:M11"/>
    <mergeCell ref="K7:K11"/>
    <mergeCell ref="G10:G11"/>
    <mergeCell ref="G9:I9"/>
    <mergeCell ref="G8:J8"/>
    <mergeCell ref="H19:H25"/>
    <mergeCell ref="I19:I25"/>
    <mergeCell ref="B19:C34"/>
    <mergeCell ref="J19:J25"/>
    <mergeCell ref="J26:J29"/>
    <mergeCell ref="J30:J33"/>
    <mergeCell ref="F19:F25"/>
    <mergeCell ref="G19:G25"/>
    <mergeCell ref="H26:H29"/>
    <mergeCell ref="F30:F31"/>
    <mergeCell ref="G30:G31"/>
    <mergeCell ref="F26:F27"/>
    <mergeCell ref="K30:K31"/>
    <mergeCell ref="B40:M40"/>
    <mergeCell ref="H30:H33"/>
    <mergeCell ref="I30:I33"/>
    <mergeCell ref="B35:M35"/>
    <mergeCell ref="E30:E31"/>
    <mergeCell ref="M36:M39"/>
    <mergeCell ref="L30:L33"/>
    <mergeCell ref="L45:M45"/>
    <mergeCell ref="M41:M44"/>
    <mergeCell ref="B45:J45"/>
    <mergeCell ref="M46:M49"/>
    <mergeCell ref="D47:D48"/>
    <mergeCell ref="H47:H48"/>
    <mergeCell ref="B41:C44"/>
    <mergeCell ref="E47:E48"/>
    <mergeCell ref="F47:F48"/>
    <mergeCell ref="I47:I48"/>
    <mergeCell ref="G47:G48"/>
    <mergeCell ref="L47:L48"/>
    <mergeCell ref="J47:J48"/>
    <mergeCell ref="M51:M54"/>
    <mergeCell ref="L56:L57"/>
    <mergeCell ref="M56:M60"/>
    <mergeCell ref="B56:C60"/>
    <mergeCell ref="B61:C64"/>
    <mergeCell ref="D56:D57"/>
    <mergeCell ref="E56:E57"/>
    <mergeCell ref="F56:F57"/>
    <mergeCell ref="J56:J57"/>
    <mergeCell ref="D73:D80"/>
    <mergeCell ref="E73:E80"/>
    <mergeCell ref="D88:D94"/>
    <mergeCell ref="E88:E94"/>
    <mergeCell ref="D66:D72"/>
    <mergeCell ref="M61:M64"/>
    <mergeCell ref="A36:A39"/>
    <mergeCell ref="A41:A44"/>
    <mergeCell ref="A46:A50"/>
    <mergeCell ref="A51:A54"/>
    <mergeCell ref="A56:A60"/>
    <mergeCell ref="A61:A64"/>
    <mergeCell ref="B101:B106"/>
    <mergeCell ref="M107:M110"/>
    <mergeCell ref="B111:M111"/>
    <mergeCell ref="B117:B134"/>
    <mergeCell ref="B139:C141"/>
    <mergeCell ref="B159:C162"/>
    <mergeCell ref="D137:D138"/>
    <mergeCell ref="B114:J114"/>
    <mergeCell ref="B163:M163"/>
    <mergeCell ref="B112:M112"/>
    <mergeCell ref="B166:C173"/>
    <mergeCell ref="M218:M221"/>
    <mergeCell ref="M214:M217"/>
    <mergeCell ref="D192:D199"/>
    <mergeCell ref="D117:D118"/>
    <mergeCell ref="B206:M206"/>
    <mergeCell ref="L120:L125"/>
    <mergeCell ref="M166:M199"/>
    <mergeCell ref="B164:M164"/>
    <mergeCell ref="B204:M204"/>
    <mergeCell ref="A7:A11"/>
    <mergeCell ref="B7:C11"/>
    <mergeCell ref="B12:C12"/>
    <mergeCell ref="B36:C39"/>
    <mergeCell ref="D135:D136"/>
    <mergeCell ref="L139:L140"/>
    <mergeCell ref="B46:C50"/>
    <mergeCell ref="E81:E87"/>
    <mergeCell ref="M95:M98"/>
    <mergeCell ref="B95:C98"/>
    <mergeCell ref="D139:D141"/>
    <mergeCell ref="H10:I10"/>
    <mergeCell ref="H56:H57"/>
    <mergeCell ref="I56:I57"/>
    <mergeCell ref="E66:E72"/>
    <mergeCell ref="M66:M94"/>
    <mergeCell ref="B51:C54"/>
    <mergeCell ref="J9:J11"/>
    <mergeCell ref="C1:M1"/>
    <mergeCell ref="C2:M2"/>
    <mergeCell ref="L19:L25"/>
    <mergeCell ref="E26:E27"/>
    <mergeCell ref="K26:K27"/>
    <mergeCell ref="K19:K25"/>
    <mergeCell ref="B15:M15"/>
    <mergeCell ref="I26:I29"/>
    <mergeCell ref="G26:G27"/>
    <mergeCell ref="E19:E25"/>
  </mergeCells>
  <printOptions/>
  <pageMargins left="0.2755905511811024" right="0.2755905511811024" top="1.1811023622047245" bottom="0.15748031496062992" header="0.15748031496062992" footer="0.15748031496062992"/>
  <pageSetup horizontalDpi="600" verticalDpi="600" orientation="landscape" paperSize="9" scale="37" r:id="rId1"/>
  <rowBreaks count="7" manualBreakCount="7">
    <brk id="39" max="10" man="1"/>
    <brk id="64" max="10" man="1"/>
    <brk id="94" max="10" man="1"/>
    <brk id="134" max="10" man="1"/>
    <brk id="162" max="12" man="1"/>
    <brk id="183" max="10" man="1"/>
    <brk id="2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2018-07-31T11:01:07Z</cp:lastPrinted>
  <dcterms:created xsi:type="dcterms:W3CDTF">2010-09-22T11:49:59Z</dcterms:created>
  <dcterms:modified xsi:type="dcterms:W3CDTF">2018-08-14T05:56:31Z</dcterms:modified>
  <cp:category/>
  <cp:version/>
  <cp:contentType/>
  <cp:contentStatus/>
</cp:coreProperties>
</file>