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8190"/>
  </bookViews>
  <sheets>
    <sheet name="КБУ на 2015 год    на 15,06" sheetId="29" r:id="rId1"/>
  </sheets>
  <definedNames>
    <definedName name="_xlnm.Print_Titles" localSheetId="0">'КБУ на 2015 год    на 15,06'!$4:$7</definedName>
    <definedName name="_xlnm.Print_Area" localSheetId="0">'КБУ на 2015 год    на 15,06'!$A$1:$I$350</definedName>
  </definedNames>
  <calcPr calcId="125725" fullCalcOnLoad="1"/>
</workbook>
</file>

<file path=xl/calcChain.xml><?xml version="1.0" encoding="utf-8"?>
<calcChain xmlns="http://schemas.openxmlformats.org/spreadsheetml/2006/main">
  <c r="F299" i="29"/>
  <c r="F294"/>
  <c r="C294"/>
  <c r="F300"/>
  <c r="F265"/>
  <c r="F140"/>
  <c r="F264"/>
  <c r="F295"/>
  <c r="F142"/>
  <c r="F138"/>
  <c r="C136"/>
  <c r="F141"/>
  <c r="F297"/>
  <c r="F306"/>
  <c r="F254"/>
  <c r="F263"/>
  <c r="F190"/>
  <c r="C188"/>
  <c r="F121"/>
  <c r="C119"/>
  <c r="F63"/>
  <c r="F103"/>
  <c r="F159"/>
  <c r="C157"/>
  <c r="F21"/>
  <c r="E349"/>
  <c r="C283"/>
  <c r="F175"/>
  <c r="C171"/>
  <c r="F22"/>
  <c r="F277"/>
  <c r="F61"/>
  <c r="C61"/>
  <c r="C176"/>
  <c r="F191"/>
  <c r="C102"/>
  <c r="C40"/>
  <c r="F296"/>
  <c r="F278"/>
  <c r="C241"/>
  <c r="C229"/>
  <c r="C227"/>
  <c r="F291"/>
  <c r="C281"/>
  <c r="E240"/>
  <c r="F292"/>
  <c r="F290"/>
  <c r="E256"/>
  <c r="E151"/>
  <c r="E156"/>
  <c r="E313"/>
  <c r="C308"/>
  <c r="E276"/>
  <c r="E239"/>
  <c r="E155"/>
  <c r="E238"/>
  <c r="E154"/>
  <c r="E99"/>
  <c r="E257"/>
  <c r="E236"/>
  <c r="C234"/>
  <c r="E152"/>
  <c r="E234"/>
  <c r="E274"/>
  <c r="C273"/>
  <c r="F39"/>
  <c r="C33"/>
  <c r="F135"/>
  <c r="F289"/>
  <c r="F235"/>
  <c r="F234"/>
  <c r="F101"/>
  <c r="C96"/>
  <c r="F288"/>
  <c r="F287"/>
  <c r="C287"/>
  <c r="E17"/>
  <c r="C225"/>
  <c r="F223"/>
  <c r="C223"/>
  <c r="C12"/>
  <c r="C26"/>
  <c r="C47"/>
  <c r="C54"/>
  <c r="C68"/>
  <c r="C75"/>
  <c r="C82"/>
  <c r="C89"/>
  <c r="C108"/>
  <c r="C114"/>
  <c r="C124"/>
  <c r="F130"/>
  <c r="C129"/>
  <c r="F144"/>
  <c r="C143"/>
  <c r="C164"/>
  <c r="E182"/>
  <c r="C181"/>
  <c r="C195"/>
  <c r="C202"/>
  <c r="C209"/>
  <c r="C216"/>
  <c r="C248"/>
  <c r="E259"/>
  <c r="C267"/>
  <c r="C280"/>
  <c r="F293"/>
  <c r="C315"/>
  <c r="C322"/>
  <c r="C329"/>
  <c r="C335"/>
  <c r="C341"/>
  <c r="E348"/>
  <c r="C255"/>
  <c r="C349"/>
  <c r="C261"/>
  <c r="C277"/>
  <c r="F348"/>
  <c r="F347"/>
  <c r="F349"/>
  <c r="C150"/>
  <c r="F350"/>
  <c r="C350"/>
  <c r="C301"/>
  <c r="C19"/>
  <c r="C347"/>
  <c r="C348"/>
</calcChain>
</file>

<file path=xl/sharedStrings.xml><?xml version="1.0" encoding="utf-8"?>
<sst xmlns="http://schemas.openxmlformats.org/spreadsheetml/2006/main" count="390" uniqueCount="85">
  <si>
    <t>Наименование мероприятия</t>
  </si>
  <si>
    <t>Срок испол-нения</t>
  </si>
  <si>
    <t>Объем финан-сирования (тыс.руб.)</t>
  </si>
  <si>
    <t>Исполнители - ответственные за реализацию мероприятия</t>
  </si>
  <si>
    <t>Ожидаемые результаты от реализации мероприятия</t>
  </si>
  <si>
    <r>
      <t xml:space="preserve">Цель:         </t>
    </r>
    <r>
      <rPr>
        <b/>
        <sz val="13"/>
        <rFont val="Times New Roman"/>
        <family val="1"/>
        <charset val="204"/>
      </rPr>
      <t>Повышение уровня комплексной безопасности образовательных учреждений</t>
    </r>
  </si>
  <si>
    <r>
      <t>Мероприятия</t>
    </r>
    <r>
      <rPr>
        <b/>
        <sz val="11"/>
        <rFont val="Times New Roman"/>
        <family val="1"/>
        <charset val="204"/>
      </rPr>
      <t>:</t>
    </r>
  </si>
  <si>
    <t xml:space="preserve"> </t>
  </si>
  <si>
    <t>Мероприятия:</t>
  </si>
  <si>
    <t>МБОУ СОШ № 1</t>
  </si>
  <si>
    <t>МБОУ СОШ № 2</t>
  </si>
  <si>
    <t>МБДОУ ЦРР д/с  № 3</t>
  </si>
  <si>
    <t>МБДОУ ЦРР д/с  № 5</t>
  </si>
  <si>
    <t>МБОУ ДОД ЦВР «Лад»</t>
  </si>
  <si>
    <t>МБОУ «Начальная школа»</t>
  </si>
  <si>
    <t>МБДОУ ЦРР д/с № 6</t>
  </si>
  <si>
    <t>МБОУ "Начальная школа"</t>
  </si>
  <si>
    <t>МБДОУ ЦРР д/с № 5</t>
  </si>
  <si>
    <t>МБДОУ ЦРР д/с  № 6</t>
  </si>
  <si>
    <t>МБОУ Начальная школа</t>
  </si>
  <si>
    <t>МБДОУ ЦРР Д/с № 3</t>
  </si>
  <si>
    <t>МБДОУ ЦРР Д/с № 5</t>
  </si>
  <si>
    <t>МБДОУ ЦРР Д/с № 6</t>
  </si>
  <si>
    <t>МБОУ ЦВР Лад</t>
  </si>
  <si>
    <t>Проведение медицинского осмотра в образовательных учреждениях</t>
  </si>
  <si>
    <t xml:space="preserve">Обеспечение безопасности жизни и здоровья  при возникновении ЧС.  ст.14 ФЗ № 68-ФЗ от 21.12.1994 г. </t>
  </si>
  <si>
    <t xml:space="preserve">Содержание противопожарного водопровода в исправном состоянии, в соответствии Постановлением Правительства РФ от 25.04.2012 N 390
"О противопожарном режиме"
</t>
  </si>
  <si>
    <t xml:space="preserve">Обеспечение безопасности жизни и здоровья работников образовательных учреждений при возникновении ЧС в соответствии с  ст.14 ФЗ № 68-ФЗ от 21.12.1994 г. </t>
  </si>
  <si>
    <t xml:space="preserve">В соответствии с требованиями "СП 9.13130.2009. Свод правил. Техника пожарная.Огнетушители. Требования к эксплуатации", утвержденных Приказом МЧС РФ от 25.03.2009 N 179)
</t>
  </si>
  <si>
    <t>1.7. Плата за техническое обслуживание АПС, КЭВ, ПАК "Стрелец мониторинг"</t>
  </si>
  <si>
    <t xml:space="preserve">Содержание противопожарной системы здания и сооружений  в исправном состоянии, в соответствии Постановлением Правительства РФ от 25.04.2012 N 390 "О противопожарном режиме"
</t>
  </si>
  <si>
    <t>1.2. Абонентская плата за услугу прямой телефонной связи с пожарной частью</t>
  </si>
  <si>
    <t xml:space="preserve">Посредством наглядной агитации обучение правилам пожарной безопасности в соответствии с требованиями Федерального закона  от 21.12.1994 N 69-ФЗ
"О пожарной безопасности" </t>
  </si>
  <si>
    <t xml:space="preserve">В соответствии с Постановлением Главного государственного санитарного врача РФ от 29.12.2010 N 189 "Об утверждении СанПиН 2.4.2.2821-10 "Санитарно-эпидемиологические требования к условиям и организации обучения в общеобразовательных учреждениях"
</t>
  </si>
  <si>
    <t xml:space="preserve">Обеспечение антитеррористической защищенности </t>
  </si>
  <si>
    <t>1.4. Приобретение плакатов, стендов и методических пособий, предназначенных для противопожарной наглядной агитации; ламинирование планов эвакуации</t>
  </si>
  <si>
    <t>Обеспечение пожарной безопасности образовательных учреждений</t>
  </si>
  <si>
    <t>ВСЕГО по программе, на 2014 год</t>
  </si>
  <si>
    <t>ВСЕГО по программе, на 2015 год</t>
  </si>
  <si>
    <t>Субсидии, иные межбюджетные трансферты</t>
  </si>
  <si>
    <t>Итого по программе 2014-2016г .:</t>
  </si>
  <si>
    <t>ВСЕГО по программе, на 2016 год</t>
  </si>
  <si>
    <t>4.1. Проведение мед. осмотра сотрудников в целях обеспечения безопасности и охраны здоровья</t>
  </si>
  <si>
    <t>4.3.Приобретение пескосоляной смеси для посыпки территорий ОУ в зимний период с целью обеспечения безопасности</t>
  </si>
  <si>
    <t>В том числе:</t>
  </si>
  <si>
    <t>Другие собственные доходы</t>
  </si>
  <si>
    <t>Субвенции</t>
  </si>
  <si>
    <t>Внебюд-жетные средства</t>
  </si>
  <si>
    <t>МБДОУ ЦРР № 3,5</t>
  </si>
  <si>
    <t xml:space="preserve">1.3. Мероприятия, направленные на улучшение работы видеонаблюдения, установка системы контроля доспупа "Безопасная школа" (Приобретение средств индивидуальной защиты) </t>
  </si>
  <si>
    <t xml:space="preserve">1.5. Мероприятия, направленные на улучшение работы видеонаблюдения, установка системы контроля доспупа "Безопасная школа" (Оплата за проведение проверки работоспособности противопожарного водопровода)
</t>
  </si>
  <si>
    <t>1.6. Мероприятия, направленные на улучшение работы видеонаблюдения, установка системы контроля доспупа "Безопасная школа" (Перезарядка огнетушителей с истекшим сроком эксплуатации)</t>
  </si>
  <si>
    <t>1.8.Мероприятия, направленные на улучшение работы видеонаблюдения, установка системы контроля доспупа "Безопасная школа" (Плата за мониторинг радиосигнала, поступающего из ОУ на пульт пожарной части)</t>
  </si>
  <si>
    <t xml:space="preserve">2.1. Мероприятия, направленные на улучшение работы видеонаблюдения, установка системы контроля доспупа "Безопасная школа" (Утилизация неисправных, перегореших люминисцентных ламп и компьютерного оборудования) </t>
  </si>
  <si>
    <t>2.2.  Мероприятия, направленные на улучшение работы видеонаблюдения, установка системы контроля доспупа "Безопасная школа" (Замер сопротивления изоляции электропроводки и состояния заземления)</t>
  </si>
  <si>
    <t>3.1. Мероприятия, направленные на улучшение работы видеонаблюдения, установка системы контроля доспупа "Безопасная школа" (Оплата охранных услуг с использованием тревожной сигнализации)</t>
  </si>
  <si>
    <t>3.2. Мероприятия, направленные на улучшение работы видеонаблюдения, установка системы контроля доспупа "Безопасная школа" (Плата за техническое обслуживание системы видеонаблюдения, домофонов)</t>
  </si>
  <si>
    <t>4.2.Мероприятия, направленные на улучшение работы видеонаблюдения, установка системы контроля доспупа "Безопасная школа" (Аттестация рабочих мест)</t>
  </si>
  <si>
    <t>2.3. Мероприятия, направленные на улучшение работы видеонаблюдения, установка системы контроля доспупа "Безопасная школа" (Приобретение  спортивных и игровых форм для образовательных учреждений (демонтаж и установка))</t>
  </si>
  <si>
    <t>Собственные доходы</t>
  </si>
  <si>
    <t>1.1.  Мероприятия, направленные на улучшение работы видеонаблюдения, установка системы контроля доспупа "Безопасная школа" (Приобретение первичных средств пожаротушения  по образовательным учреждениям (рукава, наконечники, огнетушители с истекшим сроком э</t>
  </si>
  <si>
    <t>2.4. Подготовка к поверке и поверка приборов учета тепловой энергии и воды</t>
  </si>
  <si>
    <t>МБОУ СОШ №1</t>
  </si>
  <si>
    <t>МБОУ СОШ №2</t>
  </si>
  <si>
    <t>3.3. Мероприятия, направленные на улучшение работы видеонаблюдения, установка системы контроля доспупа "Безопасная школа" (Оплата мероприятий, направленных на улучшение работы и качества съемки видеонаблюдения, установка домофонов и турникетов в образовательных учреждениях)</t>
  </si>
  <si>
    <t>3.4. Ремонт кабинета домоводства и бассейна с целью обеспечения выполнения требований санитарно-бытовым условиям и охране здоровья обучающихся</t>
  </si>
  <si>
    <t>МБДОУ ЦРР д/с №3</t>
  </si>
  <si>
    <t>2.5. Регулировка (поверка) газовых котлов в котельной</t>
  </si>
  <si>
    <t>2.6. Аварийно- спасательные работы в случае ЧС (газовая котельная )</t>
  </si>
  <si>
    <t>3.5. Оснащение пунктов проведения экзаменов сиситемами видеонаблюдения при проведении государственной итоговой аттестации в образовательных организациях</t>
  </si>
  <si>
    <t xml:space="preserve">Замена устаревших первичных средств с истекшим сроком эксплуатации в ОУ. Замена вышедших из строя пожарных извещателей.    </t>
  </si>
  <si>
    <t>1. Пожарная безопасность</t>
  </si>
  <si>
    <t>2. Техническая безопасность</t>
  </si>
  <si>
    <t>3. Антитеррористическая безопасность</t>
  </si>
  <si>
    <t>1.9. Испытание наружных лестниц, обработка огнезащитным составом деревянных конструкций</t>
  </si>
  <si>
    <t>1.10. Вывоз мусора (списанной учебной мебели и оборудования) механизированным способом из подвального помещения с целью проведения меропиятий по пожарной безопасности</t>
  </si>
  <si>
    <t>Цель:         Повышение уровня технической  безопасности образовательных учреждений</t>
  </si>
  <si>
    <t>Цель:         Повышение уровня антитеррористической  безопасности образовательных учреждений</t>
  </si>
  <si>
    <t>Задача :    Улучшение качества  технической безопасности</t>
  </si>
  <si>
    <r>
      <t xml:space="preserve">  Задача:     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Улучщение качества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пожарной безопасности</t>
    </r>
  </si>
  <si>
    <r>
      <t xml:space="preserve">3. Задача:         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Улучшение качества </t>
    </r>
    <r>
      <rPr>
        <sz val="12"/>
        <rFont val="Times New Roman"/>
        <family val="1"/>
        <charset val="204"/>
      </rPr>
      <t>а</t>
    </r>
    <r>
      <rPr>
        <b/>
        <sz val="12"/>
        <rFont val="Times New Roman"/>
        <family val="1"/>
        <charset val="204"/>
      </rPr>
      <t>нтитеррористической  безопасности:</t>
    </r>
  </si>
  <si>
    <t>4. Техническая безопасность</t>
  </si>
  <si>
    <r>
      <t xml:space="preserve">3. Задача:         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Улучшение качества технической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  безопасности:</t>
    </r>
  </si>
  <si>
    <t>Приложение к подпрограмме</t>
  </si>
  <si>
    <t>4.  Мероприятия муниципальной подпрограммы "Комплексная безопасность образовательных организаций управления образования администрации ЗАТО г.Радужный на 2014-2016 годы"</t>
  </si>
</sst>
</file>

<file path=xl/styles.xml><?xml version="1.0" encoding="utf-8"?>
<styleSheet xmlns="http://schemas.openxmlformats.org/spreadsheetml/2006/main">
  <numFmts count="5">
    <numFmt numFmtId="164" formatCode="0.0"/>
    <numFmt numFmtId="165" formatCode="0.0000"/>
    <numFmt numFmtId="166" formatCode="0.00000"/>
    <numFmt numFmtId="167" formatCode="0.000"/>
    <numFmt numFmtId="172" formatCode="0.000000"/>
  </numFmts>
  <fonts count="24">
    <font>
      <sz val="10"/>
      <name val="Arial Cyr"/>
      <family val="2"/>
      <charset val="204"/>
    </font>
    <font>
      <sz val="12"/>
      <name val="Arial Cyr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Arial Cyr"/>
      <family val="2"/>
      <charset val="204"/>
    </font>
    <font>
      <sz val="10"/>
      <color indexed="10"/>
      <name val="Arial Cyr"/>
      <family val="2"/>
      <charset val="204"/>
    </font>
    <font>
      <sz val="11"/>
      <color indexed="10"/>
      <name val="Times New Roman"/>
      <family val="1"/>
      <charset val="204"/>
    </font>
    <font>
      <b/>
      <sz val="11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b/>
      <sz val="12"/>
      <name val="Arial Cyr"/>
      <charset val="204"/>
    </font>
    <font>
      <b/>
      <sz val="16"/>
      <name val="Arial Cyr"/>
      <charset val="204"/>
    </font>
    <font>
      <sz val="14"/>
      <color indexed="10"/>
      <name val="Arial Cyr"/>
      <family val="2"/>
      <charset val="204"/>
    </font>
    <font>
      <b/>
      <sz val="16"/>
      <name val="Times New Roman"/>
      <family val="1"/>
      <charset val="204"/>
    </font>
    <font>
      <sz val="12"/>
      <color theme="1"/>
      <name val="Arial Cyr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8" fillId="0" borderId="0" xfId="0" applyFont="1"/>
    <xf numFmtId="2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7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justify" vertical="top" wrapText="1"/>
    </xf>
    <xf numFmtId="167" fontId="7" fillId="2" borderId="1" xfId="0" applyNumberFormat="1" applyFont="1" applyFill="1" applyBorder="1" applyAlignment="1">
      <alignment horizontal="center" vertical="top" wrapText="1"/>
    </xf>
    <xf numFmtId="165" fontId="9" fillId="0" borderId="0" xfId="0" applyNumberFormat="1" applyFont="1"/>
    <xf numFmtId="0" fontId="6" fillId="2" borderId="1" xfId="0" applyFont="1" applyFill="1" applyBorder="1" applyAlignment="1">
      <alignment horizontal="center" vertical="top" wrapText="1"/>
    </xf>
    <xf numFmtId="167" fontId="6" fillId="2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justify" vertical="top" wrapText="1"/>
    </xf>
    <xf numFmtId="0" fontId="9" fillId="0" borderId="0" xfId="0" applyFont="1"/>
    <xf numFmtId="0" fontId="0" fillId="2" borderId="1" xfId="0" applyFill="1" applyBorder="1"/>
    <xf numFmtId="0" fontId="4" fillId="2" borderId="1" xfId="0" applyFont="1" applyFill="1" applyBorder="1" applyAlignment="1">
      <alignment horizontal="justify" vertical="top" wrapText="1"/>
    </xf>
    <xf numFmtId="0" fontId="7" fillId="2" borderId="1" xfId="0" applyFont="1" applyFill="1" applyBorder="1" applyAlignment="1">
      <alignment horizontal="center" vertical="top" wrapText="1"/>
    </xf>
    <xf numFmtId="0" fontId="0" fillId="0" borderId="1" xfId="0" applyBorder="1"/>
    <xf numFmtId="164" fontId="7" fillId="2" borderId="1" xfId="0" applyNumberFormat="1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167" fontId="7" fillId="3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165" fontId="7" fillId="2" borderId="1" xfId="0" applyNumberFormat="1" applyFont="1" applyFill="1" applyBorder="1" applyAlignment="1">
      <alignment horizontal="center" vertical="top" wrapText="1"/>
    </xf>
    <xf numFmtId="166" fontId="7" fillId="2" borderId="1" xfId="0" applyNumberFormat="1" applyFont="1" applyFill="1" applyBorder="1" applyAlignment="1">
      <alignment horizontal="center" vertical="top" wrapText="1"/>
    </xf>
    <xf numFmtId="167" fontId="6" fillId="0" borderId="1" xfId="0" applyNumberFormat="1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167" fontId="6" fillId="2" borderId="1" xfId="0" applyNumberFormat="1" applyFont="1" applyFill="1" applyBorder="1" applyAlignment="1">
      <alignment vertical="top" wrapText="1"/>
    </xf>
    <xf numFmtId="167" fontId="6" fillId="0" borderId="1" xfId="0" applyNumberFormat="1" applyFont="1" applyBorder="1" applyAlignment="1">
      <alignment vertical="top" wrapText="1"/>
    </xf>
    <xf numFmtId="167" fontId="8" fillId="0" borderId="0" xfId="0" applyNumberFormat="1" applyFont="1"/>
    <xf numFmtId="0" fontId="1" fillId="0" borderId="0" xfId="0" applyFont="1"/>
    <xf numFmtId="2" fontId="1" fillId="0" borderId="0" xfId="0" applyNumberFormat="1" applyFont="1"/>
    <xf numFmtId="165" fontId="1" fillId="0" borderId="0" xfId="0" applyNumberFormat="1" applyFont="1"/>
    <xf numFmtId="0" fontId="7" fillId="0" borderId="0" xfId="0" applyFont="1"/>
    <xf numFmtId="167" fontId="6" fillId="2" borderId="2" xfId="0" applyNumberFormat="1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0" fillId="0" borderId="0" xfId="0" applyBorder="1"/>
    <xf numFmtId="167" fontId="6" fillId="2" borderId="3" xfId="0" applyNumberFormat="1" applyFont="1" applyFill="1" applyBorder="1" applyAlignment="1">
      <alignment horizontal="center" vertical="top" wrapText="1"/>
    </xf>
    <xf numFmtId="167" fontId="6" fillId="2" borderId="4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2" fontId="7" fillId="2" borderId="1" xfId="0" applyNumberFormat="1" applyFont="1" applyFill="1" applyBorder="1" applyAlignment="1">
      <alignment horizontal="center" vertical="top" wrapText="1"/>
    </xf>
    <xf numFmtId="167" fontId="12" fillId="0" borderId="0" xfId="0" applyNumberFormat="1" applyFont="1"/>
    <xf numFmtId="167" fontId="1" fillId="0" borderId="0" xfId="0" applyNumberFormat="1" applyFont="1"/>
    <xf numFmtId="2" fontId="7" fillId="2" borderId="1" xfId="0" applyNumberFormat="1" applyFont="1" applyFill="1" applyBorder="1" applyAlignment="1">
      <alignment vertical="top" wrapText="1"/>
    </xf>
    <xf numFmtId="2" fontId="7" fillId="2" borderId="1" xfId="0" applyNumberFormat="1" applyFont="1" applyFill="1" applyBorder="1" applyAlignment="1">
      <alignment horizontal="justify" vertical="top" wrapText="1"/>
    </xf>
    <xf numFmtId="2" fontId="2" fillId="0" borderId="1" xfId="0" applyNumberFormat="1" applyFont="1" applyBorder="1" applyAlignment="1">
      <alignment horizontal="center" vertical="top" wrapText="1"/>
    </xf>
    <xf numFmtId="2" fontId="10" fillId="2" borderId="1" xfId="0" applyNumberFormat="1" applyFont="1" applyFill="1" applyBorder="1" applyAlignment="1">
      <alignment horizontal="justify" vertical="top" wrapText="1"/>
    </xf>
    <xf numFmtId="2" fontId="8" fillId="0" borderId="0" xfId="0" applyNumberFormat="1" applyFont="1"/>
    <xf numFmtId="167" fontId="7" fillId="2" borderId="1" xfId="0" applyNumberFormat="1" applyFont="1" applyFill="1" applyBorder="1" applyAlignment="1">
      <alignment horizontal="justify" vertical="top" wrapText="1"/>
    </xf>
    <xf numFmtId="49" fontId="3" fillId="0" borderId="1" xfId="0" applyNumberFormat="1" applyFont="1" applyBorder="1" applyAlignment="1">
      <alignment horizontal="center" vertical="top" wrapText="1"/>
    </xf>
    <xf numFmtId="166" fontId="6" fillId="0" borderId="1" xfId="0" applyNumberFormat="1" applyFont="1" applyBorder="1" applyAlignment="1">
      <alignment horizontal="center" vertical="top" wrapText="1"/>
    </xf>
    <xf numFmtId="0" fontId="0" fillId="0" borderId="0" xfId="0" applyAlignment="1"/>
    <xf numFmtId="166" fontId="8" fillId="0" borderId="0" xfId="0" applyNumberFormat="1" applyFont="1"/>
    <xf numFmtId="0" fontId="6" fillId="2" borderId="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166" fontId="6" fillId="2" borderId="1" xfId="0" applyNumberFormat="1" applyFont="1" applyFill="1" applyBorder="1" applyAlignment="1">
      <alignment horizontal="center" vertical="top" wrapText="1"/>
    </xf>
    <xf numFmtId="166" fontId="11" fillId="2" borderId="1" xfId="0" applyNumberFormat="1" applyFont="1" applyFill="1" applyBorder="1" applyAlignment="1">
      <alignment horizontal="center" vertical="center"/>
    </xf>
    <xf numFmtId="167" fontId="8" fillId="0" borderId="0" xfId="0" applyNumberFormat="1" applyFont="1" applyAlignment="1">
      <alignment horizontal="center"/>
    </xf>
    <xf numFmtId="0" fontId="15" fillId="0" borderId="0" xfId="0" applyFont="1"/>
    <xf numFmtId="2" fontId="16" fillId="0" borderId="0" xfId="0" applyNumberFormat="1" applyFont="1"/>
    <xf numFmtId="0" fontId="16" fillId="0" borderId="0" xfId="0" applyFont="1"/>
    <xf numFmtId="0" fontId="1" fillId="0" borderId="0" xfId="0" applyFont="1" applyAlignment="1"/>
    <xf numFmtId="2" fontId="1" fillId="0" borderId="0" xfId="0" applyNumberFormat="1" applyFont="1" applyAlignment="1">
      <alignment horizontal="center"/>
    </xf>
    <xf numFmtId="2" fontId="17" fillId="0" borderId="0" xfId="0" applyNumberFormat="1" applyFont="1" applyAlignment="1">
      <alignment horizontal="center"/>
    </xf>
    <xf numFmtId="167" fontId="17" fillId="0" borderId="0" xfId="0" applyNumberFormat="1" applyFont="1"/>
    <xf numFmtId="165" fontId="21" fillId="0" borderId="0" xfId="0" applyNumberFormat="1" applyFont="1"/>
    <xf numFmtId="2" fontId="14" fillId="0" borderId="0" xfId="0" applyNumberFormat="1" applyFont="1"/>
    <xf numFmtId="0" fontId="18" fillId="0" borderId="0" xfId="0" applyFont="1" applyAlignment="1"/>
    <xf numFmtId="167" fontId="22" fillId="2" borderId="2" xfId="0" applyNumberFormat="1" applyFont="1" applyFill="1" applyBorder="1" applyAlignment="1">
      <alignment horizontal="center" vertical="top" wrapText="1"/>
    </xf>
    <xf numFmtId="2" fontId="23" fillId="2" borderId="1" xfId="0" applyNumberFormat="1" applyFont="1" applyFill="1" applyBorder="1" applyAlignment="1">
      <alignment horizontal="center" vertical="top" wrapText="1"/>
    </xf>
    <xf numFmtId="167" fontId="23" fillId="2" borderId="1" xfId="0" applyNumberFormat="1" applyFont="1" applyFill="1" applyBorder="1" applyAlignment="1">
      <alignment horizontal="center" vertical="top" wrapText="1"/>
    </xf>
    <xf numFmtId="167" fontId="22" fillId="2" borderId="3" xfId="0" applyNumberFormat="1" applyFont="1" applyFill="1" applyBorder="1" applyAlignment="1">
      <alignment horizontal="center" vertical="top" wrapText="1"/>
    </xf>
    <xf numFmtId="167" fontId="22" fillId="2" borderId="4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6" fontId="7" fillId="4" borderId="1" xfId="0" applyNumberFormat="1" applyFont="1" applyFill="1" applyBorder="1" applyAlignment="1">
      <alignment horizontal="center" vertical="top" wrapText="1"/>
    </xf>
    <xf numFmtId="167" fontId="7" fillId="4" borderId="1" xfId="0" applyNumberFormat="1" applyFont="1" applyFill="1" applyBorder="1" applyAlignment="1">
      <alignment horizontal="center" vertical="top" wrapText="1"/>
    </xf>
    <xf numFmtId="167" fontId="7" fillId="5" borderId="1" xfId="0" applyNumberFormat="1" applyFont="1" applyFill="1" applyBorder="1" applyAlignment="1">
      <alignment horizontal="center" vertical="top" wrapText="1"/>
    </xf>
    <xf numFmtId="167" fontId="11" fillId="0" borderId="1" xfId="0" applyNumberFormat="1" applyFont="1" applyBorder="1" applyAlignment="1">
      <alignment horizontal="center" vertical="center"/>
    </xf>
    <xf numFmtId="166" fontId="8" fillId="4" borderId="0" xfId="0" applyNumberFormat="1" applyFont="1" applyFill="1"/>
    <xf numFmtId="167" fontId="6" fillId="4" borderId="1" xfId="0" applyNumberFormat="1" applyFont="1" applyFill="1" applyBorder="1" applyAlignment="1">
      <alignment horizontal="center" vertical="top" wrapText="1"/>
    </xf>
    <xf numFmtId="2" fontId="0" fillId="4" borderId="1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vertical="top" wrapText="1"/>
    </xf>
    <xf numFmtId="0" fontId="7" fillId="2" borderId="3" xfId="0" applyFont="1" applyFill="1" applyBorder="1" applyAlignment="1">
      <alignment vertical="top" wrapText="1"/>
    </xf>
    <xf numFmtId="0" fontId="7" fillId="2" borderId="4" xfId="0" applyFont="1" applyFill="1" applyBorder="1" applyAlignment="1">
      <alignment vertical="top" wrapText="1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166" fontId="6" fillId="2" borderId="2" xfId="0" applyNumberFormat="1" applyFont="1" applyFill="1" applyBorder="1" applyAlignment="1">
      <alignment horizontal="center" vertical="top" wrapText="1"/>
    </xf>
    <xf numFmtId="166" fontId="6" fillId="2" borderId="3" xfId="0" applyNumberFormat="1" applyFont="1" applyFill="1" applyBorder="1" applyAlignment="1">
      <alignment horizontal="center" vertical="top" wrapText="1"/>
    </xf>
    <xf numFmtId="166" fontId="6" fillId="2" borderId="4" xfId="0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167" fontId="6" fillId="2" borderId="2" xfId="0" applyNumberFormat="1" applyFont="1" applyFill="1" applyBorder="1" applyAlignment="1">
      <alignment horizontal="center" vertical="top" wrapText="1"/>
    </xf>
    <xf numFmtId="167" fontId="6" fillId="2" borderId="3" xfId="0" applyNumberFormat="1" applyFont="1" applyFill="1" applyBorder="1" applyAlignment="1">
      <alignment horizontal="center" vertical="top" wrapText="1"/>
    </xf>
    <xf numFmtId="167" fontId="6" fillId="2" borderId="4" xfId="0" applyNumberFormat="1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172" fontId="6" fillId="2" borderId="2" xfId="0" applyNumberFormat="1" applyFont="1" applyFill="1" applyBorder="1" applyAlignment="1">
      <alignment horizontal="center" vertical="top" wrapText="1"/>
    </xf>
    <xf numFmtId="172" fontId="6" fillId="2" borderId="3" xfId="0" applyNumberFormat="1" applyFont="1" applyFill="1" applyBorder="1" applyAlignment="1">
      <alignment horizontal="center" vertical="top" wrapText="1"/>
    </xf>
    <xf numFmtId="172" fontId="6" fillId="2" borderId="4" xfId="0" applyNumberFormat="1" applyFont="1" applyFill="1" applyBorder="1" applyAlignment="1">
      <alignment horizontal="center" vertical="top" wrapText="1"/>
    </xf>
    <xf numFmtId="166" fontId="6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165" fontId="6" fillId="2" borderId="2" xfId="0" applyNumberFormat="1" applyFont="1" applyFill="1" applyBorder="1" applyAlignment="1">
      <alignment horizontal="center" vertical="top" wrapText="1"/>
    </xf>
    <xf numFmtId="165" fontId="6" fillId="2" borderId="3" xfId="0" applyNumberFormat="1" applyFont="1" applyFill="1" applyBorder="1" applyAlignment="1">
      <alignment horizontal="center" vertical="top" wrapText="1"/>
    </xf>
    <xf numFmtId="165" fontId="6" fillId="2" borderId="4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20" fillId="0" borderId="1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167" fontId="7" fillId="2" borderId="2" xfId="0" applyNumberFormat="1" applyFont="1" applyFill="1" applyBorder="1" applyAlignment="1">
      <alignment horizontal="center" vertical="top" wrapText="1"/>
    </xf>
    <xf numFmtId="167" fontId="7" fillId="2" borderId="4" xfId="0" applyNumberFormat="1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167" fontId="6" fillId="4" borderId="1" xfId="0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 vertical="top" wrapText="1"/>
    </xf>
    <xf numFmtId="167" fontId="22" fillId="2" borderId="2" xfId="0" applyNumberFormat="1" applyFont="1" applyFill="1" applyBorder="1" applyAlignment="1">
      <alignment horizontal="center" vertical="top" wrapText="1"/>
    </xf>
    <xf numFmtId="167" fontId="22" fillId="2" borderId="3" xfId="0" applyNumberFormat="1" applyFont="1" applyFill="1" applyBorder="1" applyAlignment="1">
      <alignment horizontal="center" vertical="top" wrapText="1"/>
    </xf>
    <xf numFmtId="167" fontId="22" fillId="2" borderId="4" xfId="0" applyNumberFormat="1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justify" vertical="top" wrapText="1"/>
    </xf>
    <xf numFmtId="0" fontId="4" fillId="2" borderId="6" xfId="0" applyFont="1" applyFill="1" applyBorder="1" applyAlignment="1">
      <alignment horizontal="justify" vertical="top" wrapText="1"/>
    </xf>
    <xf numFmtId="0" fontId="4" fillId="2" borderId="7" xfId="0" applyFont="1" applyFill="1" applyBorder="1" applyAlignment="1">
      <alignment horizontal="justify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2" fontId="7" fillId="2" borderId="2" xfId="0" applyNumberFormat="1" applyFont="1" applyFill="1" applyBorder="1" applyAlignment="1">
      <alignment horizontal="center" vertical="top" wrapText="1"/>
    </xf>
    <xf numFmtId="2" fontId="7" fillId="2" borderId="3" xfId="0" applyNumberFormat="1" applyFont="1" applyFill="1" applyBorder="1" applyAlignment="1">
      <alignment horizontal="center" vertical="top" wrapText="1"/>
    </xf>
    <xf numFmtId="2" fontId="7" fillId="2" borderId="4" xfId="0" applyNumberFormat="1" applyFont="1" applyFill="1" applyBorder="1" applyAlignment="1">
      <alignment horizontal="center" vertical="top" wrapText="1"/>
    </xf>
    <xf numFmtId="167" fontId="7" fillId="2" borderId="3" xfId="0" applyNumberFormat="1" applyFont="1" applyFill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20" fillId="0" borderId="7" xfId="0" applyFont="1" applyBorder="1" applyAlignment="1">
      <alignment horizontal="center" vertical="top" wrapText="1"/>
    </xf>
    <xf numFmtId="0" fontId="20" fillId="2" borderId="5" xfId="0" applyFont="1" applyFill="1" applyBorder="1" applyAlignment="1">
      <alignment horizontal="center" vertical="top" wrapText="1"/>
    </xf>
    <xf numFmtId="0" fontId="20" fillId="2" borderId="6" xfId="0" applyFont="1" applyFill="1" applyBorder="1" applyAlignment="1">
      <alignment horizontal="center" vertical="top" wrapText="1"/>
    </xf>
    <xf numFmtId="0" fontId="20" fillId="2" borderId="7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79"/>
  <sheetViews>
    <sheetView tabSelected="1" zoomScale="75" zoomScaleNormal="75" zoomScaleSheetLayoutView="75" workbookViewId="0">
      <selection activeCell="F366" sqref="F366"/>
    </sheetView>
  </sheetViews>
  <sheetFormatPr defaultRowHeight="12.75"/>
  <cols>
    <col min="1" max="1" width="28.28515625" customWidth="1"/>
    <col min="2" max="2" width="12.7109375" customWidth="1"/>
    <col min="3" max="4" width="15.7109375" customWidth="1"/>
    <col min="5" max="5" width="13.42578125" style="2" customWidth="1"/>
    <col min="6" max="6" width="16.140625" customWidth="1"/>
    <col min="7" max="7" width="15" customWidth="1"/>
    <col min="8" max="8" width="39.5703125" customWidth="1"/>
    <col min="9" max="9" width="43.140625" customWidth="1"/>
    <col min="10" max="10" width="11.42578125" customWidth="1"/>
    <col min="11" max="11" width="17.85546875" customWidth="1"/>
  </cols>
  <sheetData>
    <row r="1" spans="1:10" ht="18.75">
      <c r="H1" s="32"/>
      <c r="I1" s="88" t="s">
        <v>83</v>
      </c>
    </row>
    <row r="2" spans="1:10" ht="67.5" customHeight="1">
      <c r="A2" s="120" t="s">
        <v>84</v>
      </c>
      <c r="B2" s="120"/>
      <c r="C2" s="120"/>
      <c r="D2" s="120"/>
      <c r="E2" s="120"/>
      <c r="F2" s="120"/>
      <c r="G2" s="120"/>
      <c r="H2" s="120"/>
      <c r="I2" s="120"/>
    </row>
    <row r="4" spans="1:10" ht="15" customHeight="1">
      <c r="A4" s="121" t="s">
        <v>0</v>
      </c>
      <c r="B4" s="121" t="s">
        <v>1</v>
      </c>
      <c r="C4" s="121" t="s">
        <v>2</v>
      </c>
      <c r="D4" s="122" t="s">
        <v>44</v>
      </c>
      <c r="E4" s="123"/>
      <c r="F4" s="123"/>
      <c r="G4" s="124"/>
      <c r="H4" s="121" t="s">
        <v>3</v>
      </c>
      <c r="I4" s="121" t="s">
        <v>4</v>
      </c>
    </row>
    <row r="5" spans="1:10" ht="15.75" customHeight="1">
      <c r="A5" s="121"/>
      <c r="B5" s="121"/>
      <c r="C5" s="121"/>
      <c r="D5" s="125" t="s">
        <v>46</v>
      </c>
      <c r="E5" s="122" t="s">
        <v>59</v>
      </c>
      <c r="F5" s="124"/>
      <c r="G5" s="125" t="s">
        <v>47</v>
      </c>
      <c r="H5" s="121"/>
      <c r="I5" s="121"/>
    </row>
    <row r="6" spans="1:10" ht="86.25" customHeight="1">
      <c r="A6" s="121"/>
      <c r="B6" s="121"/>
      <c r="C6" s="121"/>
      <c r="D6" s="126"/>
      <c r="E6" s="45" t="s">
        <v>39</v>
      </c>
      <c r="F6" s="38" t="s">
        <v>45</v>
      </c>
      <c r="G6" s="126"/>
      <c r="H6" s="121"/>
      <c r="I6" s="121"/>
    </row>
    <row r="7" spans="1:10">
      <c r="A7" s="19">
        <v>1</v>
      </c>
      <c r="B7" s="19">
        <v>2</v>
      </c>
      <c r="C7" s="19">
        <v>3</v>
      </c>
      <c r="D7" s="19">
        <v>4</v>
      </c>
      <c r="E7" s="49">
        <v>5</v>
      </c>
      <c r="F7" s="19">
        <v>6</v>
      </c>
      <c r="G7" s="19">
        <v>7</v>
      </c>
      <c r="H7" s="19">
        <v>8</v>
      </c>
      <c r="I7" s="19">
        <v>9</v>
      </c>
    </row>
    <row r="8" spans="1:10" ht="22.5" customHeight="1">
      <c r="A8" s="154" t="s">
        <v>71</v>
      </c>
      <c r="B8" s="155"/>
      <c r="C8" s="155"/>
      <c r="D8" s="155"/>
      <c r="E8" s="155"/>
      <c r="F8" s="155"/>
      <c r="G8" s="155"/>
      <c r="H8" s="155"/>
      <c r="I8" s="156"/>
    </row>
    <row r="9" spans="1:10" ht="16.5" customHeight="1">
      <c r="A9" s="119" t="s">
        <v>5</v>
      </c>
      <c r="B9" s="119"/>
      <c r="C9" s="119"/>
      <c r="D9" s="119"/>
      <c r="E9" s="119"/>
      <c r="F9" s="119"/>
      <c r="G9" s="119"/>
      <c r="H9" s="119"/>
      <c r="I9" s="119"/>
    </row>
    <row r="10" spans="1:10" ht="15.75" customHeight="1">
      <c r="A10" s="93" t="s">
        <v>79</v>
      </c>
      <c r="B10" s="94"/>
      <c r="C10" s="94"/>
      <c r="D10" s="94"/>
      <c r="E10" s="94"/>
      <c r="F10" s="94"/>
      <c r="G10" s="94"/>
      <c r="H10" s="94"/>
      <c r="I10" s="95"/>
    </row>
    <row r="11" spans="1:10" ht="15.75" customHeight="1">
      <c r="A11" s="90" t="s">
        <v>6</v>
      </c>
      <c r="B11" s="91"/>
      <c r="C11" s="91"/>
      <c r="D11" s="91"/>
      <c r="E11" s="91"/>
      <c r="F11" s="91"/>
      <c r="G11" s="91"/>
      <c r="H11" s="91"/>
      <c r="I11" s="92"/>
    </row>
    <row r="12" spans="1:10" ht="15" customHeight="1">
      <c r="A12" s="113" t="s">
        <v>60</v>
      </c>
      <c r="B12" s="105">
        <v>2014</v>
      </c>
      <c r="C12" s="96">
        <f>F12+F13+F14+F15+F16+F17+F18+E12+E13+E14+E15+E16+E17+E18</f>
        <v>84.713999999999999</v>
      </c>
      <c r="D12" s="33"/>
      <c r="E12" s="7">
        <v>15</v>
      </c>
      <c r="F12" s="20">
        <v>0</v>
      </c>
      <c r="G12" s="15"/>
      <c r="H12" s="5" t="s">
        <v>9</v>
      </c>
      <c r="I12" s="99" t="s">
        <v>70</v>
      </c>
    </row>
    <row r="13" spans="1:10" ht="15" customHeight="1">
      <c r="A13" s="114"/>
      <c r="B13" s="106"/>
      <c r="C13" s="97"/>
      <c r="D13" s="36"/>
      <c r="E13" s="7">
        <v>0</v>
      </c>
      <c r="F13" s="7">
        <v>0</v>
      </c>
      <c r="G13" s="6" t="s">
        <v>7</v>
      </c>
      <c r="H13" s="5" t="s">
        <v>10</v>
      </c>
      <c r="I13" s="100"/>
      <c r="J13" s="76"/>
    </row>
    <row r="14" spans="1:10" ht="16.5" customHeight="1">
      <c r="A14" s="114"/>
      <c r="B14" s="106"/>
      <c r="C14" s="97"/>
      <c r="D14" s="36"/>
      <c r="E14" s="7">
        <v>0</v>
      </c>
      <c r="F14" s="7">
        <v>0</v>
      </c>
      <c r="G14" s="6"/>
      <c r="H14" s="5" t="s">
        <v>14</v>
      </c>
      <c r="I14" s="100"/>
      <c r="J14" s="76"/>
    </row>
    <row r="15" spans="1:10" ht="15" customHeight="1">
      <c r="A15" s="114"/>
      <c r="B15" s="106"/>
      <c r="C15" s="97"/>
      <c r="D15" s="36"/>
      <c r="E15" s="7">
        <v>15</v>
      </c>
      <c r="F15" s="7">
        <v>0</v>
      </c>
      <c r="G15" s="6"/>
      <c r="H15" s="5" t="s">
        <v>11</v>
      </c>
      <c r="I15" s="100"/>
      <c r="J15" s="76"/>
    </row>
    <row r="16" spans="1:10" ht="15" customHeight="1">
      <c r="A16" s="114"/>
      <c r="B16" s="106"/>
      <c r="C16" s="97"/>
      <c r="D16" s="36"/>
      <c r="E16" s="7"/>
      <c r="F16" s="7">
        <v>20.213999999999999</v>
      </c>
      <c r="G16" s="6"/>
      <c r="H16" s="5" t="s">
        <v>12</v>
      </c>
      <c r="I16" s="100"/>
      <c r="J16" s="76"/>
    </row>
    <row r="17" spans="1:10" ht="18.75" customHeight="1">
      <c r="A17" s="114"/>
      <c r="B17" s="106"/>
      <c r="C17" s="97"/>
      <c r="D17" s="36"/>
      <c r="E17" s="7">
        <f>5+5</f>
        <v>10</v>
      </c>
      <c r="F17" s="7">
        <v>9.5</v>
      </c>
      <c r="G17" s="6"/>
      <c r="H17" s="5" t="s">
        <v>18</v>
      </c>
      <c r="I17" s="100"/>
      <c r="J17" s="76"/>
    </row>
    <row r="18" spans="1:10" ht="16.5" customHeight="1">
      <c r="A18" s="114"/>
      <c r="B18" s="107"/>
      <c r="C18" s="98"/>
      <c r="D18" s="37"/>
      <c r="E18" s="44"/>
      <c r="F18" s="7">
        <v>15</v>
      </c>
      <c r="G18" s="6"/>
      <c r="H18" s="5" t="s">
        <v>13</v>
      </c>
      <c r="I18" s="100"/>
      <c r="J18" s="76"/>
    </row>
    <row r="19" spans="1:10" ht="18.75" customHeight="1">
      <c r="A19" s="114"/>
      <c r="B19" s="105">
        <v>2015</v>
      </c>
      <c r="C19" s="108">
        <f>SUM(F19:F25)</f>
        <v>37.228450000000002</v>
      </c>
      <c r="D19" s="33"/>
      <c r="E19" s="44"/>
      <c r="F19" s="7">
        <v>15</v>
      </c>
      <c r="G19" s="6"/>
      <c r="H19" s="5" t="s">
        <v>9</v>
      </c>
      <c r="I19" s="100"/>
      <c r="J19" s="76"/>
    </row>
    <row r="20" spans="1:10" ht="18.75" customHeight="1">
      <c r="A20" s="114"/>
      <c r="B20" s="106"/>
      <c r="C20" s="109"/>
      <c r="D20" s="36"/>
      <c r="E20" s="44"/>
      <c r="F20" s="7">
        <v>0</v>
      </c>
      <c r="G20" s="6"/>
      <c r="H20" s="5" t="s">
        <v>10</v>
      </c>
      <c r="I20" s="100"/>
      <c r="J20" s="76"/>
    </row>
    <row r="21" spans="1:10" ht="13.5" customHeight="1">
      <c r="A21" s="114"/>
      <c r="B21" s="106"/>
      <c r="C21" s="109"/>
      <c r="D21" s="36"/>
      <c r="E21" s="44"/>
      <c r="F21" s="79">
        <f>22.4-22.4</f>
        <v>0</v>
      </c>
      <c r="G21" s="6"/>
      <c r="H21" s="5" t="s">
        <v>14</v>
      </c>
      <c r="I21" s="100"/>
      <c r="J21" s="76"/>
    </row>
    <row r="22" spans="1:10" ht="15.75" customHeight="1">
      <c r="A22" s="114"/>
      <c r="B22" s="106"/>
      <c r="C22" s="109"/>
      <c r="D22" s="36"/>
      <c r="E22" s="44"/>
      <c r="F22" s="23">
        <f>7.907-0.5-0.17855</f>
        <v>7.2284500000000005</v>
      </c>
      <c r="G22" s="6"/>
      <c r="H22" s="5" t="s">
        <v>11</v>
      </c>
      <c r="I22" s="100"/>
      <c r="J22" s="76"/>
    </row>
    <row r="23" spans="1:10" ht="15" customHeight="1">
      <c r="A23" s="114"/>
      <c r="B23" s="106"/>
      <c r="C23" s="109"/>
      <c r="D23" s="36"/>
      <c r="E23" s="44"/>
      <c r="F23" s="7">
        <v>0</v>
      </c>
      <c r="G23" s="6"/>
      <c r="H23" s="5" t="s">
        <v>12</v>
      </c>
      <c r="I23" s="100"/>
      <c r="J23" s="76"/>
    </row>
    <row r="24" spans="1:10" ht="18.75" customHeight="1">
      <c r="A24" s="114"/>
      <c r="B24" s="106"/>
      <c r="C24" s="109"/>
      <c r="D24" s="36"/>
      <c r="E24" s="44"/>
      <c r="F24" s="7">
        <v>0</v>
      </c>
      <c r="G24" s="6"/>
      <c r="H24" s="5" t="s">
        <v>18</v>
      </c>
      <c r="I24" s="100"/>
      <c r="J24" s="76"/>
    </row>
    <row r="25" spans="1:10" ht="15.75" customHeight="1">
      <c r="A25" s="114"/>
      <c r="B25" s="107"/>
      <c r="C25" s="110"/>
      <c r="D25" s="37"/>
      <c r="E25" s="44"/>
      <c r="F25" s="7">
        <v>15</v>
      </c>
      <c r="G25" s="6"/>
      <c r="H25" s="5" t="s">
        <v>13</v>
      </c>
      <c r="I25" s="100"/>
      <c r="J25" s="76"/>
    </row>
    <row r="26" spans="1:10" ht="13.5" customHeight="1">
      <c r="A26" s="114"/>
      <c r="B26" s="105">
        <v>2016</v>
      </c>
      <c r="C26" s="102">
        <f>SUM(F26:F32)</f>
        <v>115</v>
      </c>
      <c r="D26" s="33"/>
      <c r="E26" s="44"/>
      <c r="F26" s="7">
        <v>15</v>
      </c>
      <c r="G26" s="6"/>
      <c r="H26" s="5" t="s">
        <v>9</v>
      </c>
      <c r="I26" s="100"/>
      <c r="J26" s="76"/>
    </row>
    <row r="27" spans="1:10" ht="18.75" customHeight="1">
      <c r="A27" s="114"/>
      <c r="B27" s="106"/>
      <c r="C27" s="103"/>
      <c r="D27" s="36"/>
      <c r="E27" s="44"/>
      <c r="F27" s="7">
        <v>35</v>
      </c>
      <c r="G27" s="6"/>
      <c r="H27" s="5" t="s">
        <v>10</v>
      </c>
      <c r="I27" s="100"/>
      <c r="J27" s="76"/>
    </row>
    <row r="28" spans="1:10" ht="17.25" customHeight="1">
      <c r="A28" s="114"/>
      <c r="B28" s="106"/>
      <c r="C28" s="103"/>
      <c r="D28" s="36"/>
      <c r="E28" s="44"/>
      <c r="F28" s="7">
        <v>10</v>
      </c>
      <c r="G28" s="6"/>
      <c r="H28" s="5" t="s">
        <v>14</v>
      </c>
      <c r="I28" s="100"/>
      <c r="J28" s="76"/>
    </row>
    <row r="29" spans="1:10" ht="15" customHeight="1">
      <c r="A29" s="114"/>
      <c r="B29" s="106"/>
      <c r="C29" s="103"/>
      <c r="D29" s="36"/>
      <c r="E29" s="44"/>
      <c r="F29" s="7">
        <v>15</v>
      </c>
      <c r="G29" s="6"/>
      <c r="H29" s="5" t="s">
        <v>11</v>
      </c>
      <c r="I29" s="100"/>
      <c r="J29" s="76"/>
    </row>
    <row r="30" spans="1:10" ht="13.5" customHeight="1">
      <c r="A30" s="114"/>
      <c r="B30" s="106"/>
      <c r="C30" s="103"/>
      <c r="D30" s="36"/>
      <c r="E30" s="44"/>
      <c r="F30" s="7">
        <v>20</v>
      </c>
      <c r="G30" s="6"/>
      <c r="H30" s="5" t="s">
        <v>12</v>
      </c>
      <c r="I30" s="100"/>
      <c r="J30" s="76"/>
    </row>
    <row r="31" spans="1:10" ht="12.75" customHeight="1">
      <c r="A31" s="114"/>
      <c r="B31" s="106"/>
      <c r="C31" s="103"/>
      <c r="D31" s="36"/>
      <c r="E31" s="44"/>
      <c r="F31" s="7">
        <v>5</v>
      </c>
      <c r="G31" s="6"/>
      <c r="H31" s="5" t="s">
        <v>18</v>
      </c>
      <c r="I31" s="100"/>
      <c r="J31" s="76"/>
    </row>
    <row r="32" spans="1:10" ht="18.75" customHeight="1">
      <c r="A32" s="115"/>
      <c r="B32" s="107"/>
      <c r="C32" s="104"/>
      <c r="D32" s="37"/>
      <c r="E32" s="44"/>
      <c r="F32" s="7">
        <v>15</v>
      </c>
      <c r="G32" s="6"/>
      <c r="H32" s="5" t="s">
        <v>13</v>
      </c>
      <c r="I32" s="101"/>
      <c r="J32" s="76"/>
    </row>
    <row r="33" spans="1:10" ht="14.25" customHeight="1">
      <c r="A33" s="113" t="s">
        <v>31</v>
      </c>
      <c r="B33" s="105">
        <v>2014</v>
      </c>
      <c r="C33" s="102">
        <f>F33+F34+F35+F36+F37+F38+F39</f>
        <v>57.48</v>
      </c>
      <c r="D33" s="33"/>
      <c r="E33" s="40"/>
      <c r="F33" s="20">
        <v>8.4</v>
      </c>
      <c r="G33" s="22"/>
      <c r="H33" s="5" t="s">
        <v>9</v>
      </c>
      <c r="I33" s="135" t="s">
        <v>36</v>
      </c>
      <c r="J33" s="76"/>
    </row>
    <row r="34" spans="1:10" ht="14.25" customHeight="1">
      <c r="A34" s="114"/>
      <c r="B34" s="106"/>
      <c r="C34" s="103"/>
      <c r="D34" s="36"/>
      <c r="E34" s="40"/>
      <c r="F34" s="7">
        <v>8.4</v>
      </c>
      <c r="G34" s="22"/>
      <c r="H34" s="5" t="s">
        <v>10</v>
      </c>
      <c r="I34" s="136"/>
      <c r="J34" s="76"/>
    </row>
    <row r="35" spans="1:10" ht="14.25" customHeight="1">
      <c r="A35" s="114"/>
      <c r="B35" s="106"/>
      <c r="C35" s="103"/>
      <c r="D35" s="36"/>
      <c r="E35" s="40"/>
      <c r="F35" s="7">
        <v>8.4</v>
      </c>
      <c r="G35" s="15"/>
      <c r="H35" s="5" t="s">
        <v>14</v>
      </c>
      <c r="I35" s="136"/>
      <c r="J35" s="76"/>
    </row>
    <row r="36" spans="1:10" ht="14.25" customHeight="1">
      <c r="A36" s="114"/>
      <c r="B36" s="106"/>
      <c r="C36" s="103"/>
      <c r="D36" s="36"/>
      <c r="E36" s="40"/>
      <c r="F36" s="7">
        <v>8.4</v>
      </c>
      <c r="G36" s="23"/>
      <c r="H36" s="5" t="s">
        <v>11</v>
      </c>
      <c r="I36" s="136"/>
      <c r="J36" s="76"/>
    </row>
    <row r="37" spans="1:10" ht="14.25" customHeight="1">
      <c r="A37" s="114"/>
      <c r="B37" s="106"/>
      <c r="C37" s="103"/>
      <c r="D37" s="36"/>
      <c r="E37" s="40"/>
      <c r="F37" s="7">
        <v>8.4</v>
      </c>
      <c r="G37" s="22"/>
      <c r="H37" s="5" t="s">
        <v>12</v>
      </c>
      <c r="I37" s="136"/>
      <c r="J37" s="76"/>
    </row>
    <row r="38" spans="1:10" ht="14.25" customHeight="1">
      <c r="A38" s="114"/>
      <c r="B38" s="106"/>
      <c r="C38" s="103"/>
      <c r="D38" s="36"/>
      <c r="E38" s="40"/>
      <c r="F38" s="7">
        <v>8.4</v>
      </c>
      <c r="G38" s="22"/>
      <c r="H38" s="5" t="s">
        <v>15</v>
      </c>
      <c r="I38" s="136"/>
      <c r="J38" s="76"/>
    </row>
    <row r="39" spans="1:10" ht="14.25" customHeight="1">
      <c r="A39" s="114"/>
      <c r="B39" s="107"/>
      <c r="C39" s="104"/>
      <c r="D39" s="37"/>
      <c r="E39" s="40"/>
      <c r="F39" s="7">
        <f>7.67-0.59</f>
        <v>7.08</v>
      </c>
      <c r="G39" s="15"/>
      <c r="H39" s="5" t="s">
        <v>13</v>
      </c>
      <c r="I39" s="136"/>
      <c r="J39" s="76"/>
    </row>
    <row r="40" spans="1:10" ht="14.25" customHeight="1">
      <c r="A40" s="114"/>
      <c r="B40" s="105">
        <v>2015</v>
      </c>
      <c r="C40" s="116">
        <f>SUM(F40:F46)</f>
        <v>53.519999999999996</v>
      </c>
      <c r="D40" s="33"/>
      <c r="E40" s="40"/>
      <c r="F40" s="20">
        <v>7.08</v>
      </c>
      <c r="G40" s="15"/>
      <c r="H40" s="5" t="s">
        <v>9</v>
      </c>
      <c r="I40" s="136"/>
      <c r="J40" s="76"/>
    </row>
    <row r="41" spans="1:10" ht="14.25" customHeight="1">
      <c r="A41" s="114"/>
      <c r="B41" s="106"/>
      <c r="C41" s="117"/>
      <c r="D41" s="36"/>
      <c r="E41" s="40"/>
      <c r="F41" s="7">
        <v>7.08</v>
      </c>
      <c r="G41" s="15"/>
      <c r="H41" s="5" t="s">
        <v>10</v>
      </c>
      <c r="I41" s="136"/>
      <c r="J41" s="76"/>
    </row>
    <row r="42" spans="1:10" ht="14.25" customHeight="1">
      <c r="A42" s="114"/>
      <c r="B42" s="106"/>
      <c r="C42" s="117"/>
      <c r="D42" s="36"/>
      <c r="E42" s="40"/>
      <c r="F42" s="7">
        <v>8.4</v>
      </c>
      <c r="G42" s="15"/>
      <c r="H42" s="5" t="s">
        <v>14</v>
      </c>
      <c r="I42" s="136"/>
      <c r="J42" s="76"/>
    </row>
    <row r="43" spans="1:10" ht="14.25" customHeight="1">
      <c r="A43" s="114"/>
      <c r="B43" s="106"/>
      <c r="C43" s="117"/>
      <c r="D43" s="36"/>
      <c r="E43" s="40"/>
      <c r="F43" s="7">
        <v>8.4</v>
      </c>
      <c r="G43" s="15"/>
      <c r="H43" s="5" t="s">
        <v>11</v>
      </c>
      <c r="I43" s="136"/>
      <c r="J43" s="76"/>
    </row>
    <row r="44" spans="1:10" ht="14.25" customHeight="1">
      <c r="A44" s="114"/>
      <c r="B44" s="106"/>
      <c r="C44" s="117"/>
      <c r="D44" s="36"/>
      <c r="E44" s="40"/>
      <c r="F44" s="7">
        <v>7.08</v>
      </c>
      <c r="G44" s="15"/>
      <c r="H44" s="5" t="s">
        <v>12</v>
      </c>
      <c r="I44" s="136"/>
      <c r="J44" s="76"/>
    </row>
    <row r="45" spans="1:10" ht="14.25" customHeight="1">
      <c r="A45" s="114"/>
      <c r="B45" s="106"/>
      <c r="C45" s="117"/>
      <c r="D45" s="36"/>
      <c r="E45" s="40"/>
      <c r="F45" s="7">
        <v>7.08</v>
      </c>
      <c r="G45" s="15"/>
      <c r="H45" s="5" t="s">
        <v>15</v>
      </c>
      <c r="I45" s="136"/>
      <c r="J45" s="76"/>
    </row>
    <row r="46" spans="1:10" ht="14.25" customHeight="1">
      <c r="A46" s="114"/>
      <c r="B46" s="107"/>
      <c r="C46" s="118"/>
      <c r="D46" s="37"/>
      <c r="E46" s="40"/>
      <c r="F46" s="7">
        <v>8.4</v>
      </c>
      <c r="G46" s="15"/>
      <c r="H46" s="5" t="s">
        <v>13</v>
      </c>
      <c r="I46" s="136"/>
      <c r="J46" s="76"/>
    </row>
    <row r="47" spans="1:10" ht="14.25" customHeight="1">
      <c r="A47" s="114"/>
      <c r="B47" s="105">
        <v>2016</v>
      </c>
      <c r="C47" s="102">
        <f>SUM(F47:F53)</f>
        <v>70.8</v>
      </c>
      <c r="D47" s="33"/>
      <c r="E47" s="40"/>
      <c r="F47" s="20">
        <v>8.4</v>
      </c>
      <c r="G47" s="15"/>
      <c r="H47" s="5" t="s">
        <v>9</v>
      </c>
      <c r="I47" s="136"/>
      <c r="J47" s="76"/>
    </row>
    <row r="48" spans="1:10" ht="14.25" customHeight="1">
      <c r="A48" s="114"/>
      <c r="B48" s="106"/>
      <c r="C48" s="103"/>
      <c r="D48" s="36"/>
      <c r="E48" s="40"/>
      <c r="F48" s="7">
        <v>8.4</v>
      </c>
      <c r="G48" s="15"/>
      <c r="H48" s="5" t="s">
        <v>10</v>
      </c>
      <c r="I48" s="136"/>
      <c r="J48" s="76"/>
    </row>
    <row r="49" spans="1:10" ht="14.25" customHeight="1">
      <c r="A49" s="114"/>
      <c r="B49" s="106"/>
      <c r="C49" s="103"/>
      <c r="D49" s="36"/>
      <c r="E49" s="40"/>
      <c r="F49" s="7">
        <v>8.4</v>
      </c>
      <c r="G49" s="15"/>
      <c r="H49" s="5" t="s">
        <v>14</v>
      </c>
      <c r="I49" s="136"/>
      <c r="J49" s="76"/>
    </row>
    <row r="50" spans="1:10" ht="14.25" customHeight="1">
      <c r="A50" s="114"/>
      <c r="B50" s="106"/>
      <c r="C50" s="103"/>
      <c r="D50" s="36"/>
      <c r="E50" s="40"/>
      <c r="F50" s="7">
        <v>8.4</v>
      </c>
      <c r="G50" s="15"/>
      <c r="H50" s="5" t="s">
        <v>11</v>
      </c>
      <c r="I50" s="136"/>
      <c r="J50" s="76"/>
    </row>
    <row r="51" spans="1:10" ht="14.25" customHeight="1">
      <c r="A51" s="114"/>
      <c r="B51" s="106"/>
      <c r="C51" s="103"/>
      <c r="D51" s="36"/>
      <c r="E51" s="40"/>
      <c r="F51" s="7">
        <v>8.4</v>
      </c>
      <c r="G51" s="15"/>
      <c r="H51" s="5" t="s">
        <v>12</v>
      </c>
      <c r="I51" s="136"/>
      <c r="J51" s="76"/>
    </row>
    <row r="52" spans="1:10" ht="14.25" customHeight="1">
      <c r="A52" s="114"/>
      <c r="B52" s="106"/>
      <c r="C52" s="103"/>
      <c r="D52" s="36"/>
      <c r="E52" s="40"/>
      <c r="F52" s="7">
        <v>8.4</v>
      </c>
      <c r="G52" s="15"/>
      <c r="H52" s="5" t="s">
        <v>15</v>
      </c>
      <c r="I52" s="136"/>
      <c r="J52" s="76"/>
    </row>
    <row r="53" spans="1:10" ht="14.25" customHeight="1">
      <c r="A53" s="115"/>
      <c r="B53" s="107"/>
      <c r="C53" s="104"/>
      <c r="D53" s="37"/>
      <c r="E53" s="40"/>
      <c r="F53" s="7">
        <v>20.399999999999999</v>
      </c>
      <c r="G53" s="15"/>
      <c r="H53" s="5" t="s">
        <v>13</v>
      </c>
      <c r="I53" s="137"/>
      <c r="J53" s="76"/>
    </row>
    <row r="54" spans="1:10" ht="14.1" customHeight="1">
      <c r="A54" s="113" t="s">
        <v>49</v>
      </c>
      <c r="B54" s="105">
        <v>2014</v>
      </c>
      <c r="C54" s="102">
        <f>F54+F55+F56+F57+F58+F59+F60+E54+E55+E56+E57+E58+E59+E60</f>
        <v>24</v>
      </c>
      <c r="D54" s="33"/>
      <c r="E54" s="7">
        <v>7</v>
      </c>
      <c r="F54" s="7">
        <v>0</v>
      </c>
      <c r="G54" s="15"/>
      <c r="H54" s="5" t="s">
        <v>9</v>
      </c>
      <c r="I54" s="99" t="s">
        <v>27</v>
      </c>
      <c r="J54" s="76"/>
    </row>
    <row r="55" spans="1:10" ht="15.75" customHeight="1">
      <c r="A55" s="114"/>
      <c r="B55" s="106"/>
      <c r="C55" s="103"/>
      <c r="D55" s="36"/>
      <c r="E55" s="7">
        <v>0</v>
      </c>
      <c r="F55" s="7">
        <v>0</v>
      </c>
      <c r="G55" s="5"/>
      <c r="H55" s="5" t="s">
        <v>10</v>
      </c>
      <c r="I55" s="100"/>
      <c r="J55" s="76"/>
    </row>
    <row r="56" spans="1:10" ht="15" customHeight="1">
      <c r="A56" s="114"/>
      <c r="B56" s="106"/>
      <c r="C56" s="103"/>
      <c r="D56" s="36"/>
      <c r="E56" s="7">
        <v>0</v>
      </c>
      <c r="F56" s="7">
        <v>0</v>
      </c>
      <c r="G56" s="5"/>
      <c r="H56" s="5" t="s">
        <v>14</v>
      </c>
      <c r="I56" s="100"/>
      <c r="J56" s="76"/>
    </row>
    <row r="57" spans="1:10" ht="15" customHeight="1">
      <c r="A57" s="114"/>
      <c r="B57" s="106"/>
      <c r="C57" s="103"/>
      <c r="D57" s="36"/>
      <c r="E57" s="7">
        <v>7</v>
      </c>
      <c r="F57" s="7">
        <v>0</v>
      </c>
      <c r="G57" s="5"/>
      <c r="H57" s="5" t="s">
        <v>11</v>
      </c>
      <c r="I57" s="100"/>
      <c r="J57" s="76"/>
    </row>
    <row r="58" spans="1:10" ht="15" customHeight="1">
      <c r="A58" s="114"/>
      <c r="B58" s="106"/>
      <c r="C58" s="103"/>
      <c r="D58" s="36"/>
      <c r="E58" s="7">
        <v>0</v>
      </c>
      <c r="F58" s="7">
        <v>10</v>
      </c>
      <c r="G58" s="5"/>
      <c r="H58" s="5" t="s">
        <v>12</v>
      </c>
      <c r="I58" s="100"/>
      <c r="J58" s="76"/>
    </row>
    <row r="59" spans="1:10" ht="15.75" customHeight="1">
      <c r="A59" s="114"/>
      <c r="B59" s="106"/>
      <c r="C59" s="103"/>
      <c r="D59" s="36"/>
      <c r="E59" s="20">
        <v>0</v>
      </c>
      <c r="F59" s="20">
        <v>0</v>
      </c>
      <c r="G59" s="5"/>
      <c r="H59" s="5" t="s">
        <v>18</v>
      </c>
      <c r="I59" s="100"/>
      <c r="J59" s="76"/>
    </row>
    <row r="60" spans="1:10" ht="15.75" customHeight="1">
      <c r="A60" s="114"/>
      <c r="B60" s="107"/>
      <c r="C60" s="104"/>
      <c r="D60" s="37"/>
      <c r="E60" s="20">
        <v>0</v>
      </c>
      <c r="F60" s="20">
        <v>0</v>
      </c>
      <c r="G60" s="5"/>
      <c r="H60" s="5" t="s">
        <v>13</v>
      </c>
      <c r="I60" s="100"/>
      <c r="J60" s="76"/>
    </row>
    <row r="61" spans="1:10" ht="15.75" customHeight="1">
      <c r="A61" s="114"/>
      <c r="B61" s="105">
        <v>2015</v>
      </c>
      <c r="C61" s="116">
        <f>SUM(F61:F67)</f>
        <v>36.753</v>
      </c>
      <c r="D61" s="33"/>
      <c r="E61" s="43"/>
      <c r="F61" s="7">
        <f>7+15.573</f>
        <v>22.573</v>
      </c>
      <c r="G61" s="5"/>
      <c r="H61" s="5" t="s">
        <v>9</v>
      </c>
      <c r="I61" s="100"/>
      <c r="J61" s="76"/>
    </row>
    <row r="62" spans="1:10" ht="15.75" customHeight="1">
      <c r="A62" s="114"/>
      <c r="B62" s="106"/>
      <c r="C62" s="117"/>
      <c r="D62" s="36"/>
      <c r="E62" s="43"/>
      <c r="F62" s="7">
        <v>0</v>
      </c>
      <c r="G62" s="5"/>
      <c r="H62" s="5" t="s">
        <v>10</v>
      </c>
      <c r="I62" s="100"/>
      <c r="J62" s="76"/>
    </row>
    <row r="63" spans="1:10" ht="15.75" customHeight="1">
      <c r="A63" s="114"/>
      <c r="B63" s="106"/>
      <c r="C63" s="117"/>
      <c r="D63" s="36"/>
      <c r="E63" s="43"/>
      <c r="F63" s="79">
        <f>5-5</f>
        <v>0</v>
      </c>
      <c r="G63" s="5"/>
      <c r="H63" s="5" t="s">
        <v>14</v>
      </c>
      <c r="I63" s="100"/>
      <c r="J63" s="76"/>
    </row>
    <row r="64" spans="1:10" ht="15.75" customHeight="1">
      <c r="A64" s="114"/>
      <c r="B64" s="106"/>
      <c r="C64" s="117"/>
      <c r="D64" s="36"/>
      <c r="E64" s="43"/>
      <c r="F64" s="7">
        <v>7</v>
      </c>
      <c r="G64" s="5"/>
      <c r="H64" s="5" t="s">
        <v>11</v>
      </c>
      <c r="I64" s="100"/>
      <c r="J64" s="76"/>
    </row>
    <row r="65" spans="1:10" ht="15.75" customHeight="1">
      <c r="A65" s="114"/>
      <c r="B65" s="106"/>
      <c r="C65" s="117"/>
      <c r="D65" s="36"/>
      <c r="E65" s="43"/>
      <c r="F65" s="7">
        <v>7.18</v>
      </c>
      <c r="G65" s="5"/>
      <c r="H65" s="5" t="s">
        <v>12</v>
      </c>
      <c r="I65" s="100"/>
      <c r="J65" s="76"/>
    </row>
    <row r="66" spans="1:10" ht="15.75" customHeight="1">
      <c r="A66" s="114"/>
      <c r="B66" s="106"/>
      <c r="C66" s="117"/>
      <c r="D66" s="36"/>
      <c r="E66" s="43"/>
      <c r="F66" s="20">
        <v>0</v>
      </c>
      <c r="G66" s="5"/>
      <c r="H66" s="5" t="s">
        <v>18</v>
      </c>
      <c r="I66" s="100"/>
      <c r="J66" s="76"/>
    </row>
    <row r="67" spans="1:10" ht="15.75" customHeight="1">
      <c r="A67" s="114"/>
      <c r="B67" s="107"/>
      <c r="C67" s="118"/>
      <c r="D67" s="37"/>
      <c r="E67" s="43"/>
      <c r="F67" s="20">
        <v>0</v>
      </c>
      <c r="G67" s="5"/>
      <c r="H67" s="5" t="s">
        <v>13</v>
      </c>
      <c r="I67" s="100"/>
      <c r="J67" s="76"/>
    </row>
    <row r="68" spans="1:10" ht="15.75" customHeight="1">
      <c r="A68" s="114"/>
      <c r="B68" s="105">
        <v>2016</v>
      </c>
      <c r="C68" s="102">
        <f>SUM(F68:F74)</f>
        <v>45</v>
      </c>
      <c r="D68" s="33"/>
      <c r="E68" s="43"/>
      <c r="F68" s="7">
        <v>7</v>
      </c>
      <c r="G68" s="5"/>
      <c r="H68" s="5" t="s">
        <v>9</v>
      </c>
      <c r="I68" s="100"/>
      <c r="J68" s="76"/>
    </row>
    <row r="69" spans="1:10" ht="15.75" customHeight="1">
      <c r="A69" s="114"/>
      <c r="B69" s="106"/>
      <c r="C69" s="103"/>
      <c r="D69" s="36"/>
      <c r="E69" s="43"/>
      <c r="F69" s="7">
        <v>6</v>
      </c>
      <c r="G69" s="5"/>
      <c r="H69" s="5" t="s">
        <v>10</v>
      </c>
      <c r="I69" s="100"/>
      <c r="J69" s="76"/>
    </row>
    <row r="70" spans="1:10" ht="15.75" customHeight="1">
      <c r="A70" s="114"/>
      <c r="B70" s="106"/>
      <c r="C70" s="103"/>
      <c r="D70" s="36"/>
      <c r="E70" s="43"/>
      <c r="F70" s="7">
        <v>5</v>
      </c>
      <c r="G70" s="5"/>
      <c r="H70" s="5" t="s">
        <v>14</v>
      </c>
      <c r="I70" s="100"/>
      <c r="J70" s="76"/>
    </row>
    <row r="71" spans="1:10" ht="15.75" customHeight="1">
      <c r="A71" s="114"/>
      <c r="B71" s="106"/>
      <c r="C71" s="103"/>
      <c r="D71" s="36"/>
      <c r="E71" s="43"/>
      <c r="F71" s="7">
        <v>7</v>
      </c>
      <c r="G71" s="5"/>
      <c r="H71" s="5" t="s">
        <v>11</v>
      </c>
      <c r="I71" s="100"/>
      <c r="J71" s="76"/>
    </row>
    <row r="72" spans="1:10" ht="15.75" customHeight="1">
      <c r="A72" s="114"/>
      <c r="B72" s="106"/>
      <c r="C72" s="103"/>
      <c r="D72" s="36"/>
      <c r="E72" s="43"/>
      <c r="F72" s="7">
        <v>10</v>
      </c>
      <c r="G72" s="5"/>
      <c r="H72" s="5" t="s">
        <v>12</v>
      </c>
      <c r="I72" s="100"/>
      <c r="J72" s="76"/>
    </row>
    <row r="73" spans="1:10" ht="15.75" customHeight="1">
      <c r="A73" s="114"/>
      <c r="B73" s="106"/>
      <c r="C73" s="103"/>
      <c r="D73" s="36"/>
      <c r="E73" s="43"/>
      <c r="F73" s="20">
        <v>5</v>
      </c>
      <c r="G73" s="5"/>
      <c r="H73" s="5" t="s">
        <v>18</v>
      </c>
      <c r="I73" s="100"/>
      <c r="J73" s="76"/>
    </row>
    <row r="74" spans="1:10" ht="15.75" customHeight="1">
      <c r="A74" s="115"/>
      <c r="B74" s="107"/>
      <c r="C74" s="104"/>
      <c r="D74" s="37"/>
      <c r="E74" s="43"/>
      <c r="F74" s="20">
        <v>5</v>
      </c>
      <c r="G74" s="5"/>
      <c r="H74" s="5" t="s">
        <v>13</v>
      </c>
      <c r="I74" s="101"/>
      <c r="J74" s="76"/>
    </row>
    <row r="75" spans="1:10" ht="15.75" customHeight="1">
      <c r="A75" s="113" t="s">
        <v>35</v>
      </c>
      <c r="B75" s="105">
        <v>2014</v>
      </c>
      <c r="C75" s="102">
        <f>F75+F76+F77+F78+F79+F80+F81</f>
        <v>0</v>
      </c>
      <c r="D75" s="33"/>
      <c r="E75" s="44"/>
      <c r="F75" s="7">
        <v>0</v>
      </c>
      <c r="G75" s="6"/>
      <c r="H75" s="5" t="s">
        <v>9</v>
      </c>
      <c r="I75" s="99" t="s">
        <v>32</v>
      </c>
      <c r="J75" s="76"/>
    </row>
    <row r="76" spans="1:10" ht="15.75" customHeight="1">
      <c r="A76" s="114"/>
      <c r="B76" s="106"/>
      <c r="C76" s="103"/>
      <c r="D76" s="36"/>
      <c r="E76" s="44"/>
      <c r="F76" s="7">
        <v>0</v>
      </c>
      <c r="G76" s="6"/>
      <c r="H76" s="5" t="s">
        <v>10</v>
      </c>
      <c r="I76" s="100"/>
      <c r="J76" s="76"/>
    </row>
    <row r="77" spans="1:10" ht="15.75" customHeight="1">
      <c r="A77" s="114"/>
      <c r="B77" s="106"/>
      <c r="C77" s="103"/>
      <c r="D77" s="36"/>
      <c r="E77" s="44"/>
      <c r="F77" s="20">
        <v>0</v>
      </c>
      <c r="G77" s="6"/>
      <c r="H77" s="5" t="s">
        <v>14</v>
      </c>
      <c r="I77" s="100"/>
      <c r="J77" s="76"/>
    </row>
    <row r="78" spans="1:10" ht="13.5" customHeight="1">
      <c r="A78" s="114"/>
      <c r="B78" s="106"/>
      <c r="C78" s="103"/>
      <c r="D78" s="36"/>
      <c r="E78" s="44"/>
      <c r="F78" s="20">
        <v>0</v>
      </c>
      <c r="G78" s="6"/>
      <c r="H78" s="5" t="s">
        <v>11</v>
      </c>
      <c r="I78" s="100"/>
      <c r="J78" s="76"/>
    </row>
    <row r="79" spans="1:10" ht="13.5" customHeight="1">
      <c r="A79" s="114"/>
      <c r="B79" s="106"/>
      <c r="C79" s="103"/>
      <c r="D79" s="36"/>
      <c r="E79" s="44"/>
      <c r="F79" s="20">
        <v>0</v>
      </c>
      <c r="G79" s="6"/>
      <c r="H79" s="5" t="s">
        <v>12</v>
      </c>
      <c r="I79" s="100"/>
      <c r="J79" s="76"/>
    </row>
    <row r="80" spans="1:10" ht="15" customHeight="1">
      <c r="A80" s="114"/>
      <c r="B80" s="106"/>
      <c r="C80" s="103"/>
      <c r="D80" s="36"/>
      <c r="E80" s="44"/>
      <c r="F80" s="20">
        <v>0</v>
      </c>
      <c r="G80" s="6"/>
      <c r="H80" s="5" t="s">
        <v>15</v>
      </c>
      <c r="I80" s="100"/>
      <c r="J80" s="76"/>
    </row>
    <row r="81" spans="1:10" ht="15.75" customHeight="1">
      <c r="A81" s="114"/>
      <c r="B81" s="107"/>
      <c r="C81" s="104"/>
      <c r="D81" s="37"/>
      <c r="E81" s="44"/>
      <c r="F81" s="20">
        <v>0</v>
      </c>
      <c r="G81" s="13"/>
      <c r="H81" s="5" t="s">
        <v>13</v>
      </c>
      <c r="I81" s="100"/>
      <c r="J81" s="76"/>
    </row>
    <row r="82" spans="1:10" ht="15.75" customHeight="1">
      <c r="A82" s="114"/>
      <c r="B82" s="105">
        <v>2015</v>
      </c>
      <c r="C82" s="102">
        <f>SUM(F82:F88)</f>
        <v>0</v>
      </c>
      <c r="D82" s="33"/>
      <c r="E82" s="44"/>
      <c r="F82" s="7">
        <v>0</v>
      </c>
      <c r="G82" s="13"/>
      <c r="H82" s="5" t="s">
        <v>9</v>
      </c>
      <c r="I82" s="100"/>
      <c r="J82" s="76"/>
    </row>
    <row r="83" spans="1:10" ht="15.75" customHeight="1">
      <c r="A83" s="114"/>
      <c r="B83" s="106"/>
      <c r="C83" s="103"/>
      <c r="D83" s="36"/>
      <c r="E83" s="44"/>
      <c r="F83" s="7">
        <v>0</v>
      </c>
      <c r="G83" s="13"/>
      <c r="H83" s="5" t="s">
        <v>10</v>
      </c>
      <c r="I83" s="100"/>
      <c r="J83" s="76"/>
    </row>
    <row r="84" spans="1:10" ht="15.75" customHeight="1">
      <c r="A84" s="114"/>
      <c r="B84" s="106"/>
      <c r="C84" s="103"/>
      <c r="D84" s="36"/>
      <c r="E84" s="44"/>
      <c r="F84" s="20">
        <v>0</v>
      </c>
      <c r="G84" s="13"/>
      <c r="H84" s="5" t="s">
        <v>14</v>
      </c>
      <c r="I84" s="100"/>
      <c r="J84" s="76"/>
    </row>
    <row r="85" spans="1:10" ht="15.75" customHeight="1">
      <c r="A85" s="114"/>
      <c r="B85" s="106"/>
      <c r="C85" s="103"/>
      <c r="D85" s="36"/>
      <c r="E85" s="44"/>
      <c r="F85" s="20">
        <v>0</v>
      </c>
      <c r="G85" s="13"/>
      <c r="H85" s="5" t="s">
        <v>11</v>
      </c>
      <c r="I85" s="100"/>
      <c r="J85" s="76"/>
    </row>
    <row r="86" spans="1:10" ht="15.75" customHeight="1">
      <c r="A86" s="114"/>
      <c r="B86" s="106"/>
      <c r="C86" s="103"/>
      <c r="D86" s="36"/>
      <c r="E86" s="44"/>
      <c r="F86" s="20">
        <v>0</v>
      </c>
      <c r="G86" s="13"/>
      <c r="H86" s="5" t="s">
        <v>12</v>
      </c>
      <c r="I86" s="100"/>
      <c r="J86" s="76"/>
    </row>
    <row r="87" spans="1:10" ht="15.75" customHeight="1">
      <c r="A87" s="114"/>
      <c r="B87" s="106"/>
      <c r="C87" s="103"/>
      <c r="D87" s="36"/>
      <c r="E87" s="44"/>
      <c r="F87" s="20">
        <v>0</v>
      </c>
      <c r="G87" s="13"/>
      <c r="H87" s="5" t="s">
        <v>15</v>
      </c>
      <c r="I87" s="100"/>
      <c r="J87" s="76"/>
    </row>
    <row r="88" spans="1:10" ht="15.75" customHeight="1">
      <c r="A88" s="114"/>
      <c r="B88" s="107"/>
      <c r="C88" s="104"/>
      <c r="D88" s="37"/>
      <c r="E88" s="44"/>
      <c r="F88" s="20">
        <v>0</v>
      </c>
      <c r="G88" s="13"/>
      <c r="H88" s="5" t="s">
        <v>13</v>
      </c>
      <c r="I88" s="100"/>
      <c r="J88" s="76"/>
    </row>
    <row r="89" spans="1:10" ht="15.75" customHeight="1">
      <c r="A89" s="114"/>
      <c r="B89" s="105">
        <v>2016</v>
      </c>
      <c r="C89" s="102">
        <f>SUM(F89:F95)</f>
        <v>0</v>
      </c>
      <c r="D89" s="33"/>
      <c r="E89" s="44"/>
      <c r="F89" s="7">
        <v>0</v>
      </c>
      <c r="G89" s="13"/>
      <c r="H89" s="5" t="s">
        <v>9</v>
      </c>
      <c r="I89" s="100"/>
      <c r="J89" s="76"/>
    </row>
    <row r="90" spans="1:10" ht="15.75" customHeight="1">
      <c r="A90" s="114"/>
      <c r="B90" s="106"/>
      <c r="C90" s="103"/>
      <c r="D90" s="36"/>
      <c r="E90" s="44"/>
      <c r="F90" s="7">
        <v>0</v>
      </c>
      <c r="G90" s="13"/>
      <c r="H90" s="5" t="s">
        <v>10</v>
      </c>
      <c r="I90" s="100"/>
      <c r="J90" s="76"/>
    </row>
    <row r="91" spans="1:10" ht="15.75" customHeight="1">
      <c r="A91" s="114"/>
      <c r="B91" s="106"/>
      <c r="C91" s="103"/>
      <c r="D91" s="36"/>
      <c r="E91" s="44"/>
      <c r="F91" s="20">
        <v>0</v>
      </c>
      <c r="G91" s="13"/>
      <c r="H91" s="5" t="s">
        <v>14</v>
      </c>
      <c r="I91" s="100"/>
      <c r="J91" s="76"/>
    </row>
    <row r="92" spans="1:10" ht="15.75" customHeight="1">
      <c r="A92" s="114"/>
      <c r="B92" s="106"/>
      <c r="C92" s="103"/>
      <c r="D92" s="36"/>
      <c r="E92" s="44"/>
      <c r="F92" s="20">
        <v>0</v>
      </c>
      <c r="G92" s="13"/>
      <c r="H92" s="5" t="s">
        <v>11</v>
      </c>
      <c r="I92" s="100"/>
      <c r="J92" s="76"/>
    </row>
    <row r="93" spans="1:10" ht="15.75" customHeight="1">
      <c r="A93" s="114"/>
      <c r="B93" s="106"/>
      <c r="C93" s="103"/>
      <c r="D93" s="36"/>
      <c r="E93" s="44"/>
      <c r="F93" s="20">
        <v>0</v>
      </c>
      <c r="G93" s="13"/>
      <c r="H93" s="5" t="s">
        <v>12</v>
      </c>
      <c r="I93" s="100"/>
      <c r="J93" s="76"/>
    </row>
    <row r="94" spans="1:10" ht="15.75" customHeight="1">
      <c r="A94" s="114"/>
      <c r="B94" s="106"/>
      <c r="C94" s="103"/>
      <c r="D94" s="36"/>
      <c r="E94" s="44"/>
      <c r="F94" s="20">
        <v>0</v>
      </c>
      <c r="G94" s="13"/>
      <c r="H94" s="5" t="s">
        <v>15</v>
      </c>
      <c r="I94" s="100"/>
      <c r="J94" s="76"/>
    </row>
    <row r="95" spans="1:10" ht="15.75" customHeight="1">
      <c r="A95" s="115"/>
      <c r="B95" s="107"/>
      <c r="C95" s="104"/>
      <c r="D95" s="37"/>
      <c r="E95" s="44"/>
      <c r="F95" s="20">
        <v>0</v>
      </c>
      <c r="G95" s="13"/>
      <c r="H95" s="5" t="s">
        <v>13</v>
      </c>
      <c r="I95" s="101"/>
      <c r="J95" s="76"/>
    </row>
    <row r="96" spans="1:10" ht="15.75" customHeight="1">
      <c r="A96" s="113" t="s">
        <v>50</v>
      </c>
      <c r="B96" s="105">
        <v>2014</v>
      </c>
      <c r="C96" s="102">
        <f>F96+F97+F98+F99+F100+F101+E96+E97+E98+E99+E100+E101</f>
        <v>111</v>
      </c>
      <c r="D96" s="33"/>
      <c r="E96" s="44"/>
      <c r="F96" s="20">
        <v>15</v>
      </c>
      <c r="G96" s="13"/>
      <c r="H96" s="5" t="s">
        <v>10</v>
      </c>
      <c r="I96" s="99" t="s">
        <v>26</v>
      </c>
      <c r="J96" s="76"/>
    </row>
    <row r="97" spans="1:10" ht="16.5" customHeight="1">
      <c r="A97" s="114"/>
      <c r="B97" s="106"/>
      <c r="C97" s="103"/>
      <c r="D97" s="36"/>
      <c r="E97" s="44"/>
      <c r="F97" s="20">
        <v>15</v>
      </c>
      <c r="G97" s="6"/>
      <c r="H97" s="5" t="s">
        <v>14</v>
      </c>
      <c r="I97" s="100"/>
      <c r="J97" s="76"/>
    </row>
    <row r="98" spans="1:10" ht="15" customHeight="1">
      <c r="A98" s="114"/>
      <c r="B98" s="106"/>
      <c r="C98" s="103"/>
      <c r="D98" s="36"/>
      <c r="E98" s="7">
        <v>15</v>
      </c>
      <c r="F98" s="20">
        <v>0</v>
      </c>
      <c r="G98" s="6"/>
      <c r="H98" s="5" t="s">
        <v>11</v>
      </c>
      <c r="I98" s="100"/>
      <c r="J98" s="76"/>
    </row>
    <row r="99" spans="1:10" ht="15" customHeight="1">
      <c r="A99" s="114"/>
      <c r="B99" s="106"/>
      <c r="C99" s="103"/>
      <c r="D99" s="36"/>
      <c r="E99" s="7">
        <f>45-20</f>
        <v>25</v>
      </c>
      <c r="F99" s="20">
        <v>0</v>
      </c>
      <c r="G99" s="6"/>
      <c r="H99" s="5" t="s">
        <v>12</v>
      </c>
      <c r="I99" s="100"/>
      <c r="J99" s="76"/>
    </row>
    <row r="100" spans="1:10" ht="15" customHeight="1">
      <c r="A100" s="114"/>
      <c r="B100" s="106"/>
      <c r="C100" s="103"/>
      <c r="D100" s="36"/>
      <c r="E100" s="44"/>
      <c r="F100" s="20">
        <v>18</v>
      </c>
      <c r="G100" s="6"/>
      <c r="H100" s="5" t="s">
        <v>15</v>
      </c>
      <c r="I100" s="100"/>
      <c r="J100" s="76"/>
    </row>
    <row r="101" spans="1:10" ht="15" customHeight="1">
      <c r="A101" s="114"/>
      <c r="B101" s="107"/>
      <c r="C101" s="104"/>
      <c r="D101" s="37"/>
      <c r="E101" s="44"/>
      <c r="F101" s="20">
        <f>15+8</f>
        <v>23</v>
      </c>
      <c r="G101" s="6"/>
      <c r="H101" s="5" t="s">
        <v>13</v>
      </c>
      <c r="I101" s="100"/>
      <c r="J101" s="76"/>
    </row>
    <row r="102" spans="1:10" ht="15" customHeight="1">
      <c r="A102" s="114"/>
      <c r="B102" s="105">
        <v>2015</v>
      </c>
      <c r="C102" s="96">
        <f>SUM(F102:F107)</f>
        <v>82.786000000000001</v>
      </c>
      <c r="D102" s="33"/>
      <c r="E102" s="44"/>
      <c r="F102" s="20">
        <v>15</v>
      </c>
      <c r="G102" s="6"/>
      <c r="H102" s="5" t="s">
        <v>10</v>
      </c>
      <c r="I102" s="100"/>
      <c r="J102" s="76"/>
    </row>
    <row r="103" spans="1:10" ht="15" customHeight="1">
      <c r="A103" s="114"/>
      <c r="B103" s="106"/>
      <c r="C103" s="97"/>
      <c r="D103" s="36"/>
      <c r="E103" s="44"/>
      <c r="F103" s="80">
        <f>15-0.214</f>
        <v>14.786</v>
      </c>
      <c r="G103" s="6"/>
      <c r="H103" s="5" t="s">
        <v>14</v>
      </c>
      <c r="I103" s="100"/>
      <c r="J103" s="76"/>
    </row>
    <row r="104" spans="1:10" ht="15" customHeight="1">
      <c r="A104" s="114"/>
      <c r="B104" s="106"/>
      <c r="C104" s="97"/>
      <c r="D104" s="36"/>
      <c r="E104" s="44"/>
      <c r="F104" s="20">
        <v>10</v>
      </c>
      <c r="G104" s="6"/>
      <c r="H104" s="5" t="s">
        <v>11</v>
      </c>
      <c r="I104" s="100"/>
      <c r="J104" s="76"/>
    </row>
    <row r="105" spans="1:10" ht="15" customHeight="1">
      <c r="A105" s="114"/>
      <c r="B105" s="106"/>
      <c r="C105" s="97"/>
      <c r="D105" s="36"/>
      <c r="E105" s="44"/>
      <c r="F105" s="20">
        <v>25</v>
      </c>
      <c r="G105" s="6"/>
      <c r="H105" s="5" t="s">
        <v>12</v>
      </c>
      <c r="I105" s="100"/>
      <c r="J105" s="76"/>
    </row>
    <row r="106" spans="1:10" ht="15" customHeight="1">
      <c r="A106" s="114"/>
      <c r="B106" s="106"/>
      <c r="C106" s="97"/>
      <c r="D106" s="36"/>
      <c r="E106" s="44"/>
      <c r="F106" s="20">
        <v>18</v>
      </c>
      <c r="G106" s="6"/>
      <c r="H106" s="5" t="s">
        <v>15</v>
      </c>
      <c r="I106" s="100"/>
      <c r="J106" s="76"/>
    </row>
    <row r="107" spans="1:10" ht="15" customHeight="1">
      <c r="A107" s="114"/>
      <c r="B107" s="107"/>
      <c r="C107" s="98"/>
      <c r="D107" s="37"/>
      <c r="E107" s="44"/>
      <c r="F107" s="20">
        <v>0</v>
      </c>
      <c r="G107" s="6"/>
      <c r="H107" s="5" t="s">
        <v>13</v>
      </c>
      <c r="I107" s="100"/>
      <c r="J107" s="76"/>
    </row>
    <row r="108" spans="1:10" ht="15" customHeight="1">
      <c r="A108" s="114"/>
      <c r="B108" s="105">
        <v>2016</v>
      </c>
      <c r="C108" s="102">
        <f>SUM(F108:F113)</f>
        <v>123</v>
      </c>
      <c r="D108" s="33"/>
      <c r="E108" s="44"/>
      <c r="F108" s="20">
        <v>15</v>
      </c>
      <c r="G108" s="6"/>
      <c r="H108" s="5" t="s">
        <v>10</v>
      </c>
      <c r="I108" s="100"/>
      <c r="J108" s="76"/>
    </row>
    <row r="109" spans="1:10" ht="15" customHeight="1">
      <c r="A109" s="114"/>
      <c r="B109" s="106"/>
      <c r="C109" s="103"/>
      <c r="D109" s="36"/>
      <c r="E109" s="44"/>
      <c r="F109" s="20">
        <v>15</v>
      </c>
      <c r="G109" s="6"/>
      <c r="H109" s="5" t="s">
        <v>14</v>
      </c>
      <c r="I109" s="100"/>
      <c r="J109" s="76"/>
    </row>
    <row r="110" spans="1:10" ht="15" customHeight="1">
      <c r="A110" s="114"/>
      <c r="B110" s="106"/>
      <c r="C110" s="103"/>
      <c r="D110" s="36"/>
      <c r="E110" s="44"/>
      <c r="F110" s="20">
        <v>15</v>
      </c>
      <c r="G110" s="6"/>
      <c r="H110" s="5" t="s">
        <v>11</v>
      </c>
      <c r="I110" s="100"/>
      <c r="J110" s="76"/>
    </row>
    <row r="111" spans="1:10" ht="15" customHeight="1">
      <c r="A111" s="114"/>
      <c r="B111" s="106"/>
      <c r="C111" s="103"/>
      <c r="D111" s="36"/>
      <c r="E111" s="44"/>
      <c r="F111" s="20">
        <v>45</v>
      </c>
      <c r="G111" s="6"/>
      <c r="H111" s="5" t="s">
        <v>12</v>
      </c>
      <c r="I111" s="100"/>
      <c r="J111" s="76"/>
    </row>
    <row r="112" spans="1:10" ht="15" customHeight="1">
      <c r="A112" s="114"/>
      <c r="B112" s="106"/>
      <c r="C112" s="103"/>
      <c r="D112" s="36"/>
      <c r="E112" s="44"/>
      <c r="F112" s="20">
        <v>18</v>
      </c>
      <c r="G112" s="6"/>
      <c r="H112" s="5" t="s">
        <v>15</v>
      </c>
      <c r="I112" s="100"/>
      <c r="J112" s="76"/>
    </row>
    <row r="113" spans="1:10" ht="15" customHeight="1">
      <c r="A113" s="115"/>
      <c r="B113" s="107"/>
      <c r="C113" s="104"/>
      <c r="D113" s="37"/>
      <c r="E113" s="44"/>
      <c r="F113" s="20">
        <v>15</v>
      </c>
      <c r="G113" s="6"/>
      <c r="H113" s="5" t="s">
        <v>13</v>
      </c>
      <c r="I113" s="101"/>
      <c r="J113" s="76"/>
    </row>
    <row r="114" spans="1:10" ht="15" customHeight="1">
      <c r="A114" s="113" t="s">
        <v>51</v>
      </c>
      <c r="B114" s="105">
        <v>2014</v>
      </c>
      <c r="C114" s="102">
        <f>F114+F115+F116+F117+F118+E114+E115+E116+E117+E118</f>
        <v>6.7130000000000001</v>
      </c>
      <c r="D114" s="33"/>
      <c r="E114" s="7">
        <v>0</v>
      </c>
      <c r="F114" s="7">
        <v>0</v>
      </c>
      <c r="G114" s="6"/>
      <c r="H114" s="5" t="s">
        <v>9</v>
      </c>
      <c r="I114" s="99" t="s">
        <v>28</v>
      </c>
      <c r="J114" s="76"/>
    </row>
    <row r="115" spans="1:10" ht="15" customHeight="1">
      <c r="A115" s="114"/>
      <c r="B115" s="106"/>
      <c r="C115" s="103"/>
      <c r="D115" s="36"/>
      <c r="E115" s="7">
        <v>0</v>
      </c>
      <c r="F115" s="7">
        <v>0</v>
      </c>
      <c r="G115" s="6"/>
      <c r="H115" s="5" t="s">
        <v>10</v>
      </c>
      <c r="I115" s="100"/>
      <c r="J115" s="76"/>
    </row>
    <row r="116" spans="1:10" ht="15" customHeight="1">
      <c r="A116" s="114"/>
      <c r="B116" s="106"/>
      <c r="C116" s="103"/>
      <c r="D116" s="36"/>
      <c r="E116" s="20">
        <v>0</v>
      </c>
      <c r="F116" s="7">
        <v>0</v>
      </c>
      <c r="G116" s="6"/>
      <c r="H116" s="5" t="s">
        <v>14</v>
      </c>
      <c r="I116" s="100"/>
      <c r="J116" s="76"/>
    </row>
    <row r="117" spans="1:10" ht="15" customHeight="1">
      <c r="A117" s="114"/>
      <c r="B117" s="106"/>
      <c r="C117" s="103"/>
      <c r="D117" s="36"/>
      <c r="E117" s="20">
        <v>6.7130000000000001</v>
      </c>
      <c r="F117" s="7">
        <v>0</v>
      </c>
      <c r="G117" s="6"/>
      <c r="H117" s="5" t="s">
        <v>12</v>
      </c>
      <c r="I117" s="100"/>
      <c r="J117" s="76"/>
    </row>
    <row r="118" spans="1:10" ht="18" customHeight="1">
      <c r="A118" s="114"/>
      <c r="B118" s="107"/>
      <c r="C118" s="104"/>
      <c r="D118" s="37"/>
      <c r="E118" s="20">
        <v>0</v>
      </c>
      <c r="F118" s="7">
        <v>0</v>
      </c>
      <c r="G118" s="6"/>
      <c r="H118" s="5" t="s">
        <v>13</v>
      </c>
      <c r="I118" s="100"/>
      <c r="J118" s="76"/>
    </row>
    <row r="119" spans="1:10" ht="18" customHeight="1">
      <c r="A119" s="114"/>
      <c r="B119" s="105">
        <v>2015</v>
      </c>
      <c r="C119" s="102">
        <f>SUM(F119:F123)</f>
        <v>15</v>
      </c>
      <c r="D119" s="33"/>
      <c r="E119" s="44"/>
      <c r="F119" s="7">
        <v>10</v>
      </c>
      <c r="G119" s="6"/>
      <c r="H119" s="5" t="s">
        <v>9</v>
      </c>
      <c r="I119" s="100"/>
      <c r="J119" s="76"/>
    </row>
    <row r="120" spans="1:10" ht="18" customHeight="1">
      <c r="A120" s="114"/>
      <c r="B120" s="106"/>
      <c r="C120" s="103"/>
      <c r="D120" s="36"/>
      <c r="E120" s="44"/>
      <c r="F120" s="7">
        <v>0</v>
      </c>
      <c r="G120" s="6"/>
      <c r="H120" s="5" t="s">
        <v>10</v>
      </c>
      <c r="I120" s="100"/>
      <c r="J120" s="76"/>
    </row>
    <row r="121" spans="1:10" ht="18" customHeight="1">
      <c r="A121" s="114"/>
      <c r="B121" s="106"/>
      <c r="C121" s="103"/>
      <c r="D121" s="36"/>
      <c r="E121" s="44"/>
      <c r="F121" s="80">
        <f>10-10</f>
        <v>0</v>
      </c>
      <c r="G121" s="6"/>
      <c r="H121" s="5" t="s">
        <v>14</v>
      </c>
      <c r="I121" s="100"/>
      <c r="J121" s="76"/>
    </row>
    <row r="122" spans="1:10" ht="18" customHeight="1">
      <c r="A122" s="114"/>
      <c r="B122" s="106"/>
      <c r="C122" s="103"/>
      <c r="D122" s="36"/>
      <c r="E122" s="44"/>
      <c r="F122" s="20">
        <v>5</v>
      </c>
      <c r="G122" s="6"/>
      <c r="H122" s="5" t="s">
        <v>12</v>
      </c>
      <c r="I122" s="100"/>
      <c r="J122" s="76"/>
    </row>
    <row r="123" spans="1:10" ht="18" customHeight="1">
      <c r="A123" s="114"/>
      <c r="B123" s="107"/>
      <c r="C123" s="104"/>
      <c r="D123" s="37"/>
      <c r="E123" s="44"/>
      <c r="F123" s="20">
        <v>0</v>
      </c>
      <c r="G123" s="6"/>
      <c r="H123" s="5" t="s">
        <v>13</v>
      </c>
      <c r="I123" s="100"/>
      <c r="J123" s="76"/>
    </row>
    <row r="124" spans="1:10" ht="18" customHeight="1">
      <c r="A124" s="114"/>
      <c r="B124" s="105">
        <v>2016</v>
      </c>
      <c r="C124" s="102">
        <f>SUM(F124:F128)</f>
        <v>45</v>
      </c>
      <c r="D124" s="33"/>
      <c r="E124" s="44"/>
      <c r="F124" s="7">
        <v>10</v>
      </c>
      <c r="G124" s="6"/>
      <c r="H124" s="5" t="s">
        <v>9</v>
      </c>
      <c r="I124" s="100"/>
      <c r="J124" s="76"/>
    </row>
    <row r="125" spans="1:10" ht="18" customHeight="1">
      <c r="A125" s="114"/>
      <c r="B125" s="106"/>
      <c r="C125" s="103"/>
      <c r="D125" s="36"/>
      <c r="E125" s="44"/>
      <c r="F125" s="7">
        <v>10</v>
      </c>
      <c r="G125" s="6"/>
      <c r="H125" s="5" t="s">
        <v>10</v>
      </c>
      <c r="I125" s="100"/>
      <c r="J125" s="76"/>
    </row>
    <row r="126" spans="1:10" ht="18" customHeight="1">
      <c r="A126" s="114"/>
      <c r="B126" s="106"/>
      <c r="C126" s="103"/>
      <c r="D126" s="36"/>
      <c r="E126" s="44"/>
      <c r="F126" s="20">
        <v>10</v>
      </c>
      <c r="G126" s="6"/>
      <c r="H126" s="5" t="s">
        <v>14</v>
      </c>
      <c r="I126" s="100"/>
      <c r="J126" s="76"/>
    </row>
    <row r="127" spans="1:10" ht="18" customHeight="1">
      <c r="A127" s="114"/>
      <c r="B127" s="106"/>
      <c r="C127" s="103"/>
      <c r="D127" s="36"/>
      <c r="E127" s="44"/>
      <c r="F127" s="20">
        <v>5</v>
      </c>
      <c r="G127" s="6"/>
      <c r="H127" s="5" t="s">
        <v>12</v>
      </c>
      <c r="I127" s="100"/>
      <c r="J127" s="76"/>
    </row>
    <row r="128" spans="1:10" ht="18" customHeight="1">
      <c r="A128" s="115"/>
      <c r="B128" s="107"/>
      <c r="C128" s="104"/>
      <c r="D128" s="37"/>
      <c r="E128" s="44"/>
      <c r="F128" s="20">
        <v>10</v>
      </c>
      <c r="G128" s="6"/>
      <c r="H128" s="5" t="s">
        <v>13</v>
      </c>
      <c r="I128" s="101"/>
      <c r="J128" s="76"/>
    </row>
    <row r="129" spans="1:10" ht="18" customHeight="1">
      <c r="A129" s="113" t="s">
        <v>29</v>
      </c>
      <c r="B129" s="105">
        <v>2014</v>
      </c>
      <c r="C129" s="102">
        <f>F129+F130+F131+F132+F133+F134+F135</f>
        <v>488</v>
      </c>
      <c r="D129" s="33"/>
      <c r="E129" s="40"/>
      <c r="F129" s="7">
        <v>67</v>
      </c>
      <c r="G129" s="6"/>
      <c r="H129" s="5" t="s">
        <v>9</v>
      </c>
      <c r="I129" s="99" t="s">
        <v>30</v>
      </c>
      <c r="J129" s="76"/>
    </row>
    <row r="130" spans="1:10" ht="18" customHeight="1">
      <c r="A130" s="114"/>
      <c r="B130" s="106"/>
      <c r="C130" s="103"/>
      <c r="D130" s="36"/>
      <c r="E130" s="40"/>
      <c r="F130" s="7">
        <f>45-9</f>
        <v>36</v>
      </c>
      <c r="G130" s="6"/>
      <c r="H130" s="5" t="s">
        <v>10</v>
      </c>
      <c r="I130" s="100"/>
      <c r="J130" s="76"/>
    </row>
    <row r="131" spans="1:10" ht="18" customHeight="1">
      <c r="A131" s="114"/>
      <c r="B131" s="106"/>
      <c r="C131" s="103"/>
      <c r="D131" s="36"/>
      <c r="E131" s="40"/>
      <c r="F131" s="7">
        <v>80</v>
      </c>
      <c r="G131" s="6"/>
      <c r="H131" s="5" t="s">
        <v>14</v>
      </c>
      <c r="I131" s="100"/>
      <c r="J131" s="76"/>
    </row>
    <row r="132" spans="1:10" ht="18" customHeight="1">
      <c r="A132" s="114"/>
      <c r="B132" s="106"/>
      <c r="C132" s="103"/>
      <c r="D132" s="36"/>
      <c r="E132" s="40"/>
      <c r="F132" s="7">
        <v>63</v>
      </c>
      <c r="G132" s="6"/>
      <c r="H132" s="5" t="s">
        <v>11</v>
      </c>
      <c r="I132" s="100"/>
      <c r="J132" s="76"/>
    </row>
    <row r="133" spans="1:10" ht="18" customHeight="1">
      <c r="A133" s="114"/>
      <c r="B133" s="106"/>
      <c r="C133" s="103"/>
      <c r="D133" s="36"/>
      <c r="E133" s="40"/>
      <c r="F133" s="7">
        <v>75</v>
      </c>
      <c r="G133" s="6"/>
      <c r="H133" s="5" t="s">
        <v>12</v>
      </c>
      <c r="I133" s="100"/>
      <c r="J133" s="76"/>
    </row>
    <row r="134" spans="1:10" ht="18" customHeight="1">
      <c r="A134" s="114"/>
      <c r="B134" s="106"/>
      <c r="C134" s="103"/>
      <c r="D134" s="36"/>
      <c r="E134" s="40"/>
      <c r="F134" s="7">
        <v>65</v>
      </c>
      <c r="G134" s="6"/>
      <c r="H134" s="5" t="s">
        <v>15</v>
      </c>
      <c r="I134" s="100"/>
      <c r="J134" s="76"/>
    </row>
    <row r="135" spans="1:10" ht="18" customHeight="1">
      <c r="A135" s="114"/>
      <c r="B135" s="107"/>
      <c r="C135" s="104"/>
      <c r="D135" s="37"/>
      <c r="E135" s="40"/>
      <c r="F135" s="7">
        <f>110-8</f>
        <v>102</v>
      </c>
      <c r="G135" s="6"/>
      <c r="H135" s="5" t="s">
        <v>13</v>
      </c>
      <c r="I135" s="100"/>
      <c r="J135" s="76"/>
    </row>
    <row r="136" spans="1:10" ht="18" customHeight="1">
      <c r="A136" s="114"/>
      <c r="B136" s="105">
        <v>2015</v>
      </c>
      <c r="C136" s="96">
        <f>SUM(F136:F142)</f>
        <v>487.48418000000004</v>
      </c>
      <c r="D136" s="33"/>
      <c r="E136" s="44"/>
      <c r="F136" s="7">
        <v>54</v>
      </c>
      <c r="G136" s="6"/>
      <c r="H136" s="5" t="s">
        <v>9</v>
      </c>
      <c r="I136" s="100"/>
      <c r="J136" s="76"/>
    </row>
    <row r="137" spans="1:10" ht="18" customHeight="1">
      <c r="A137" s="114"/>
      <c r="B137" s="106"/>
      <c r="C137" s="97"/>
      <c r="D137" s="36"/>
      <c r="E137" s="44"/>
      <c r="F137" s="7">
        <v>36</v>
      </c>
      <c r="G137" s="6"/>
      <c r="H137" s="5" t="s">
        <v>10</v>
      </c>
      <c r="I137" s="100"/>
      <c r="J137" s="76"/>
    </row>
    <row r="138" spans="1:10" ht="17.25" customHeight="1">
      <c r="A138" s="114"/>
      <c r="B138" s="106"/>
      <c r="C138" s="97"/>
      <c r="D138" s="36"/>
      <c r="E138" s="44"/>
      <c r="F138" s="7">
        <f>80-48.243</f>
        <v>31.756999999999998</v>
      </c>
      <c r="G138" s="6"/>
      <c r="H138" s="5" t="s">
        <v>14</v>
      </c>
      <c r="I138" s="100"/>
      <c r="J138" s="76"/>
    </row>
    <row r="139" spans="1:10" ht="18" customHeight="1">
      <c r="A139" s="114"/>
      <c r="B139" s="106"/>
      <c r="C139" s="97"/>
      <c r="D139" s="36"/>
      <c r="E139" s="44"/>
      <c r="F139" s="7">
        <v>68.394000000000005</v>
      </c>
      <c r="G139" s="6"/>
      <c r="H139" s="5" t="s">
        <v>11</v>
      </c>
      <c r="I139" s="100"/>
      <c r="J139" s="76"/>
    </row>
    <row r="140" spans="1:10" ht="18" customHeight="1">
      <c r="A140" s="114"/>
      <c r="B140" s="106"/>
      <c r="C140" s="97"/>
      <c r="D140" s="36"/>
      <c r="E140" s="44"/>
      <c r="F140" s="7">
        <f>74.95-3.46982</f>
        <v>71.480180000000004</v>
      </c>
      <c r="G140" s="6"/>
      <c r="H140" s="5" t="s">
        <v>12</v>
      </c>
      <c r="I140" s="100"/>
      <c r="J140" s="76"/>
    </row>
    <row r="141" spans="1:10" ht="18" customHeight="1">
      <c r="A141" s="114"/>
      <c r="B141" s="106"/>
      <c r="C141" s="97"/>
      <c r="D141" s="36"/>
      <c r="E141" s="44"/>
      <c r="F141" s="7">
        <f>75+10.853</f>
        <v>85.852999999999994</v>
      </c>
      <c r="G141" s="6"/>
      <c r="H141" s="5" t="s">
        <v>15</v>
      </c>
      <c r="I141" s="100"/>
      <c r="J141" s="76"/>
    </row>
    <row r="142" spans="1:10" ht="18" customHeight="1">
      <c r="A142" s="114"/>
      <c r="B142" s="107"/>
      <c r="C142" s="98"/>
      <c r="D142" s="37"/>
      <c r="E142" s="44"/>
      <c r="F142" s="7">
        <f>120+20</f>
        <v>140</v>
      </c>
      <c r="G142" s="6"/>
      <c r="H142" s="5" t="s">
        <v>13</v>
      </c>
      <c r="I142" s="100"/>
      <c r="J142" s="76"/>
    </row>
    <row r="143" spans="1:10" ht="18" customHeight="1">
      <c r="A143" s="114"/>
      <c r="B143" s="105">
        <v>2016</v>
      </c>
      <c r="C143" s="102">
        <f>SUM(F143:F149)</f>
        <v>566</v>
      </c>
      <c r="D143" s="33"/>
      <c r="E143" s="44"/>
      <c r="F143" s="7">
        <v>67</v>
      </c>
      <c r="G143" s="6"/>
      <c r="H143" s="5" t="s">
        <v>9</v>
      </c>
      <c r="I143" s="100"/>
      <c r="J143" s="76"/>
    </row>
    <row r="144" spans="1:10" ht="18" customHeight="1">
      <c r="A144" s="114"/>
      <c r="B144" s="106"/>
      <c r="C144" s="103"/>
      <c r="D144" s="36"/>
      <c r="E144" s="44"/>
      <c r="F144" s="7">
        <f>45-9</f>
        <v>36</v>
      </c>
      <c r="G144" s="6"/>
      <c r="H144" s="5" t="s">
        <v>10</v>
      </c>
      <c r="I144" s="100"/>
      <c r="J144" s="76"/>
    </row>
    <row r="145" spans="1:10" ht="18" customHeight="1">
      <c r="A145" s="114"/>
      <c r="B145" s="106"/>
      <c r="C145" s="103"/>
      <c r="D145" s="36"/>
      <c r="E145" s="44"/>
      <c r="F145" s="7">
        <v>115</v>
      </c>
      <c r="G145" s="6"/>
      <c r="H145" s="5" t="s">
        <v>14</v>
      </c>
      <c r="I145" s="100"/>
      <c r="J145" s="76"/>
    </row>
    <row r="146" spans="1:10" ht="18" customHeight="1">
      <c r="A146" s="114"/>
      <c r="B146" s="106"/>
      <c r="C146" s="103"/>
      <c r="D146" s="36"/>
      <c r="E146" s="44"/>
      <c r="F146" s="7">
        <v>63</v>
      </c>
      <c r="G146" s="6"/>
      <c r="H146" s="5" t="s">
        <v>11</v>
      </c>
      <c r="I146" s="100"/>
      <c r="J146" s="76"/>
    </row>
    <row r="147" spans="1:10" ht="18" customHeight="1">
      <c r="A147" s="114"/>
      <c r="B147" s="106"/>
      <c r="C147" s="103"/>
      <c r="D147" s="36"/>
      <c r="E147" s="44"/>
      <c r="F147" s="7">
        <v>110</v>
      </c>
      <c r="G147" s="6"/>
      <c r="H147" s="5" t="s">
        <v>12</v>
      </c>
      <c r="I147" s="100"/>
      <c r="J147" s="76"/>
    </row>
    <row r="148" spans="1:10" ht="18" customHeight="1">
      <c r="A148" s="114"/>
      <c r="B148" s="106"/>
      <c r="C148" s="103"/>
      <c r="D148" s="36"/>
      <c r="E148" s="44"/>
      <c r="F148" s="7">
        <v>65</v>
      </c>
      <c r="G148" s="6"/>
      <c r="H148" s="5" t="s">
        <v>15</v>
      </c>
      <c r="I148" s="100"/>
      <c r="J148" s="76"/>
    </row>
    <row r="149" spans="1:10" ht="18" customHeight="1">
      <c r="A149" s="115"/>
      <c r="B149" s="107"/>
      <c r="C149" s="104"/>
      <c r="D149" s="37"/>
      <c r="E149" s="44"/>
      <c r="F149" s="7">
        <v>110</v>
      </c>
      <c r="G149" s="6"/>
      <c r="H149" s="5" t="s">
        <v>13</v>
      </c>
      <c r="I149" s="101"/>
      <c r="J149" s="76"/>
    </row>
    <row r="150" spans="1:10" ht="16.5" customHeight="1">
      <c r="A150" s="113" t="s">
        <v>52</v>
      </c>
      <c r="B150" s="105">
        <v>2014</v>
      </c>
      <c r="C150" s="102">
        <f>F150+F151+F152+F153+F154+F155+F156+E150+E151+E152+E153+E154+E155+E156</f>
        <v>105.9</v>
      </c>
      <c r="D150" s="33"/>
      <c r="E150" s="7">
        <v>5.6</v>
      </c>
      <c r="F150" s="7">
        <v>8.8000000000000007</v>
      </c>
      <c r="G150" s="6"/>
      <c r="H150" s="5" t="s">
        <v>9</v>
      </c>
      <c r="I150" s="99" t="s">
        <v>36</v>
      </c>
      <c r="J150" s="76"/>
    </row>
    <row r="151" spans="1:10" ht="13.5" customHeight="1">
      <c r="A151" s="114"/>
      <c r="B151" s="106"/>
      <c r="C151" s="103"/>
      <c r="D151" s="36"/>
      <c r="E151" s="7">
        <f>6.7-1.2</f>
        <v>5.5</v>
      </c>
      <c r="F151" s="7">
        <v>7.7</v>
      </c>
      <c r="G151" s="6"/>
      <c r="H151" s="5" t="s">
        <v>10</v>
      </c>
      <c r="I151" s="100"/>
      <c r="J151" s="76"/>
    </row>
    <row r="152" spans="1:10" ht="15" customHeight="1">
      <c r="A152" s="114"/>
      <c r="B152" s="106"/>
      <c r="C152" s="103"/>
      <c r="D152" s="36"/>
      <c r="E152" s="7">
        <f>6.7-5.5</f>
        <v>1.2000000000000002</v>
      </c>
      <c r="F152" s="7">
        <v>7.7</v>
      </c>
      <c r="G152" s="6"/>
      <c r="H152" s="5" t="s">
        <v>14</v>
      </c>
      <c r="I152" s="100"/>
      <c r="J152" s="76"/>
    </row>
    <row r="153" spans="1:10" ht="18.75" customHeight="1">
      <c r="A153" s="114"/>
      <c r="B153" s="106"/>
      <c r="C153" s="103"/>
      <c r="D153" s="36"/>
      <c r="E153" s="7">
        <v>6.7</v>
      </c>
      <c r="F153" s="7">
        <v>7.7</v>
      </c>
      <c r="G153" s="6"/>
      <c r="H153" s="5" t="s">
        <v>11</v>
      </c>
      <c r="I153" s="100"/>
      <c r="J153" s="76"/>
    </row>
    <row r="154" spans="1:10" ht="18.75" customHeight="1">
      <c r="A154" s="114"/>
      <c r="B154" s="106"/>
      <c r="C154" s="103"/>
      <c r="D154" s="36"/>
      <c r="E154" s="7">
        <f>6.7-1.2</f>
        <v>5.5</v>
      </c>
      <c r="F154" s="7">
        <v>7.7</v>
      </c>
      <c r="G154" s="6"/>
      <c r="H154" s="5" t="s">
        <v>12</v>
      </c>
      <c r="I154" s="100"/>
      <c r="J154" s="76"/>
    </row>
    <row r="155" spans="1:10" ht="18.75" customHeight="1">
      <c r="A155" s="114"/>
      <c r="B155" s="106"/>
      <c r="C155" s="103"/>
      <c r="D155" s="36"/>
      <c r="E155" s="7">
        <f>6.7-1.2</f>
        <v>5.5</v>
      </c>
      <c r="F155" s="7">
        <v>7.7</v>
      </c>
      <c r="G155" s="6"/>
      <c r="H155" s="5" t="s">
        <v>18</v>
      </c>
      <c r="I155" s="100"/>
      <c r="J155" s="76"/>
    </row>
    <row r="156" spans="1:10" ht="18.75" customHeight="1">
      <c r="A156" s="114"/>
      <c r="B156" s="107"/>
      <c r="C156" s="104"/>
      <c r="D156" s="37"/>
      <c r="E156" s="7">
        <f>35-21.8</f>
        <v>13.2</v>
      </c>
      <c r="F156" s="7">
        <v>15.4</v>
      </c>
      <c r="G156" s="6"/>
      <c r="H156" s="5" t="s">
        <v>13</v>
      </c>
      <c r="I156" s="100"/>
      <c r="J156" s="76"/>
    </row>
    <row r="157" spans="1:10" ht="18.75" customHeight="1">
      <c r="A157" s="114"/>
      <c r="B157" s="105">
        <v>2015</v>
      </c>
      <c r="C157" s="96">
        <f>SUM(F157:F163)</f>
        <v>174.46100000000001</v>
      </c>
      <c r="D157" s="33"/>
      <c r="E157" s="44"/>
      <c r="F157" s="7">
        <v>15.6</v>
      </c>
      <c r="G157" s="6"/>
      <c r="H157" s="5" t="s">
        <v>9</v>
      </c>
      <c r="I157" s="100"/>
      <c r="J157" s="76"/>
    </row>
    <row r="158" spans="1:10" ht="18.75" customHeight="1">
      <c r="A158" s="114"/>
      <c r="B158" s="106"/>
      <c r="C158" s="97"/>
      <c r="D158" s="36"/>
      <c r="E158" s="44"/>
      <c r="F158" s="7">
        <v>14.462999999999999</v>
      </c>
      <c r="G158" s="6"/>
      <c r="H158" s="5" t="s">
        <v>10</v>
      </c>
      <c r="I158" s="100"/>
      <c r="J158" s="76"/>
    </row>
    <row r="159" spans="1:10" s="12" customFormat="1" ht="16.5" customHeight="1">
      <c r="A159" s="114"/>
      <c r="B159" s="106"/>
      <c r="C159" s="97"/>
      <c r="D159" s="36"/>
      <c r="E159" s="46"/>
      <c r="F159" s="79">
        <f>14.4+12</f>
        <v>26.4</v>
      </c>
      <c r="G159" s="11"/>
      <c r="H159" s="5" t="s">
        <v>14</v>
      </c>
      <c r="I159" s="100"/>
      <c r="J159" s="77"/>
    </row>
    <row r="160" spans="1:10" s="12" customFormat="1" ht="16.5" customHeight="1">
      <c r="A160" s="114"/>
      <c r="B160" s="106"/>
      <c r="C160" s="97"/>
      <c r="D160" s="36"/>
      <c r="E160" s="46"/>
      <c r="F160" s="7">
        <v>26.4</v>
      </c>
      <c r="G160" s="11"/>
      <c r="H160" s="5" t="s">
        <v>11</v>
      </c>
      <c r="I160" s="100"/>
      <c r="J160" s="77"/>
    </row>
    <row r="161" spans="1:11" s="12" customFormat="1" ht="16.5" customHeight="1">
      <c r="A161" s="114"/>
      <c r="B161" s="106"/>
      <c r="C161" s="97"/>
      <c r="D161" s="36"/>
      <c r="E161" s="46"/>
      <c r="F161" s="7">
        <v>14.4</v>
      </c>
      <c r="G161" s="11"/>
      <c r="H161" s="5" t="s">
        <v>12</v>
      </c>
      <c r="I161" s="100"/>
      <c r="J161" s="77"/>
    </row>
    <row r="162" spans="1:11" s="12" customFormat="1" ht="16.5" customHeight="1">
      <c r="A162" s="114"/>
      <c r="B162" s="106"/>
      <c r="C162" s="97"/>
      <c r="D162" s="36"/>
      <c r="E162" s="46"/>
      <c r="F162" s="7">
        <v>26.4</v>
      </c>
      <c r="G162" s="11"/>
      <c r="H162" s="5" t="s">
        <v>18</v>
      </c>
      <c r="I162" s="100"/>
      <c r="J162" s="77"/>
      <c r="K162" s="8"/>
    </row>
    <row r="163" spans="1:11" s="12" customFormat="1" ht="16.5" customHeight="1">
      <c r="A163" s="114"/>
      <c r="B163" s="107"/>
      <c r="C163" s="98"/>
      <c r="D163" s="37"/>
      <c r="E163" s="46"/>
      <c r="F163" s="7">
        <v>50.798000000000002</v>
      </c>
      <c r="G163" s="11"/>
      <c r="H163" s="5" t="s">
        <v>13</v>
      </c>
      <c r="I163" s="100"/>
      <c r="J163" s="77"/>
    </row>
    <row r="164" spans="1:11" s="12" customFormat="1" ht="16.5" customHeight="1">
      <c r="A164" s="114"/>
      <c r="B164" s="105">
        <v>2016</v>
      </c>
      <c r="C164" s="102">
        <f>SUM(F164:F170)</f>
        <v>136.80000000000001</v>
      </c>
      <c r="D164" s="33"/>
      <c r="E164" s="46"/>
      <c r="F164" s="7">
        <v>14.4</v>
      </c>
      <c r="G164" s="11"/>
      <c r="H164" s="5" t="s">
        <v>9</v>
      </c>
      <c r="I164" s="100"/>
      <c r="J164" s="77"/>
    </row>
    <row r="165" spans="1:11" s="12" customFormat="1" ht="16.5" customHeight="1">
      <c r="A165" s="114"/>
      <c r="B165" s="106"/>
      <c r="C165" s="103"/>
      <c r="D165" s="36"/>
      <c r="E165" s="46"/>
      <c r="F165" s="7">
        <v>14.4</v>
      </c>
      <c r="G165" s="11"/>
      <c r="H165" s="5" t="s">
        <v>10</v>
      </c>
      <c r="I165" s="100"/>
      <c r="J165" s="77"/>
    </row>
    <row r="166" spans="1:11" s="12" customFormat="1" ht="16.5" customHeight="1">
      <c r="A166" s="114"/>
      <c r="B166" s="106"/>
      <c r="C166" s="103"/>
      <c r="D166" s="36"/>
      <c r="E166" s="46"/>
      <c r="F166" s="7">
        <v>14.4</v>
      </c>
      <c r="G166" s="11"/>
      <c r="H166" s="5" t="s">
        <v>14</v>
      </c>
      <c r="I166" s="100"/>
      <c r="J166" s="77"/>
    </row>
    <row r="167" spans="1:11" s="12" customFormat="1" ht="16.5" customHeight="1">
      <c r="A167" s="114"/>
      <c r="B167" s="106"/>
      <c r="C167" s="103"/>
      <c r="D167" s="36"/>
      <c r="E167" s="46"/>
      <c r="F167" s="7">
        <v>14.4</v>
      </c>
      <c r="G167" s="11"/>
      <c r="H167" s="5" t="s">
        <v>11</v>
      </c>
      <c r="I167" s="100"/>
      <c r="J167" s="77"/>
    </row>
    <row r="168" spans="1:11" s="12" customFormat="1" ht="16.5" customHeight="1">
      <c r="A168" s="114"/>
      <c r="B168" s="106"/>
      <c r="C168" s="103"/>
      <c r="D168" s="36"/>
      <c r="E168" s="46"/>
      <c r="F168" s="7">
        <v>14.4</v>
      </c>
      <c r="G168" s="11"/>
      <c r="H168" s="5" t="s">
        <v>12</v>
      </c>
      <c r="I168" s="100"/>
      <c r="J168" s="77"/>
    </row>
    <row r="169" spans="1:11" s="12" customFormat="1" ht="16.5" customHeight="1">
      <c r="A169" s="114"/>
      <c r="B169" s="106"/>
      <c r="C169" s="103"/>
      <c r="D169" s="36"/>
      <c r="E169" s="46"/>
      <c r="F169" s="7">
        <v>14.4</v>
      </c>
      <c r="G169" s="11"/>
      <c r="H169" s="5" t="s">
        <v>18</v>
      </c>
      <c r="I169" s="100"/>
      <c r="J169" s="77"/>
    </row>
    <row r="170" spans="1:11" s="12" customFormat="1" ht="16.5" customHeight="1">
      <c r="A170" s="115"/>
      <c r="B170" s="107"/>
      <c r="C170" s="104"/>
      <c r="D170" s="37"/>
      <c r="E170" s="46"/>
      <c r="F170" s="7">
        <v>50.4</v>
      </c>
      <c r="G170" s="11"/>
      <c r="H170" s="5" t="s">
        <v>13</v>
      </c>
      <c r="I170" s="101"/>
      <c r="J170" s="77"/>
    </row>
    <row r="171" spans="1:11" ht="16.5" customHeight="1">
      <c r="A171" s="113" t="s">
        <v>74</v>
      </c>
      <c r="B171" s="105">
        <v>2015</v>
      </c>
      <c r="C171" s="96">
        <f>F171+F175</f>
        <v>40.178550000000001</v>
      </c>
      <c r="D171" s="33"/>
      <c r="E171" s="150"/>
      <c r="F171" s="127">
        <v>0</v>
      </c>
      <c r="G171" s="132"/>
      <c r="H171" s="99" t="s">
        <v>18</v>
      </c>
      <c r="I171" s="132" t="s">
        <v>25</v>
      </c>
      <c r="J171" s="76"/>
    </row>
    <row r="172" spans="1:11" ht="16.5" customHeight="1">
      <c r="A172" s="114"/>
      <c r="B172" s="106"/>
      <c r="C172" s="97"/>
      <c r="D172" s="36"/>
      <c r="E172" s="151"/>
      <c r="F172" s="153"/>
      <c r="G172" s="133"/>
      <c r="H172" s="100"/>
      <c r="I172" s="133"/>
      <c r="J172" s="76"/>
    </row>
    <row r="173" spans="1:11" ht="12.75" customHeight="1">
      <c r="A173" s="114"/>
      <c r="B173" s="106"/>
      <c r="C173" s="97"/>
      <c r="D173" s="36"/>
      <c r="E173" s="151"/>
      <c r="F173" s="153"/>
      <c r="G173" s="133"/>
      <c r="H173" s="100"/>
      <c r="I173" s="133"/>
      <c r="J173" s="76"/>
    </row>
    <row r="174" spans="1:11" ht="20.25" customHeight="1">
      <c r="A174" s="114"/>
      <c r="B174" s="106"/>
      <c r="C174" s="97"/>
      <c r="D174" s="37"/>
      <c r="E174" s="152"/>
      <c r="F174" s="128"/>
      <c r="G174" s="134"/>
      <c r="H174" s="101"/>
      <c r="I174" s="133"/>
      <c r="J174" s="76"/>
    </row>
    <row r="175" spans="1:11" ht="45" customHeight="1">
      <c r="A175" s="115"/>
      <c r="B175" s="107"/>
      <c r="C175" s="98"/>
      <c r="D175" s="10"/>
      <c r="E175" s="40"/>
      <c r="F175" s="23">
        <f>40+0.17855</f>
        <v>40.178550000000001</v>
      </c>
      <c r="G175" s="15"/>
      <c r="H175" s="21" t="s">
        <v>66</v>
      </c>
      <c r="I175" s="134"/>
      <c r="J175" s="76"/>
    </row>
    <row r="176" spans="1:11" ht="129.75" customHeight="1">
      <c r="A176" s="55" t="s">
        <v>75</v>
      </c>
      <c r="B176" s="9">
        <v>2015</v>
      </c>
      <c r="C176" s="10">
        <f>F176</f>
        <v>15</v>
      </c>
      <c r="D176" s="10"/>
      <c r="E176" s="40"/>
      <c r="F176" s="7">
        <v>15</v>
      </c>
      <c r="G176" s="15"/>
      <c r="H176" s="5" t="s">
        <v>10</v>
      </c>
      <c r="I176" s="15"/>
      <c r="J176" s="76"/>
    </row>
    <row r="177" spans="1:10" ht="22.5" customHeight="1">
      <c r="A177" s="157" t="s">
        <v>72</v>
      </c>
      <c r="B177" s="158"/>
      <c r="C177" s="158"/>
      <c r="D177" s="158"/>
      <c r="E177" s="158"/>
      <c r="F177" s="158"/>
      <c r="G177" s="158"/>
      <c r="H177" s="158"/>
      <c r="I177" s="159"/>
      <c r="J177" s="76"/>
    </row>
    <row r="178" spans="1:10" ht="21" customHeight="1">
      <c r="A178" s="138" t="s">
        <v>76</v>
      </c>
      <c r="B178" s="139"/>
      <c r="C178" s="139"/>
      <c r="D178" s="139"/>
      <c r="E178" s="139"/>
      <c r="F178" s="139"/>
      <c r="G178" s="139"/>
      <c r="H178" s="139"/>
      <c r="I178" s="140"/>
      <c r="J178" s="76"/>
    </row>
    <row r="179" spans="1:10" ht="18.75" customHeight="1">
      <c r="A179" s="145" t="s">
        <v>78</v>
      </c>
      <c r="B179" s="146"/>
      <c r="C179" s="146"/>
      <c r="D179" s="146"/>
      <c r="E179" s="146"/>
      <c r="F179" s="146"/>
      <c r="G179" s="146"/>
      <c r="H179" s="146"/>
      <c r="I179" s="147"/>
      <c r="J179" s="76"/>
    </row>
    <row r="180" spans="1:10" ht="18">
      <c r="A180" s="14" t="s">
        <v>8</v>
      </c>
      <c r="B180" s="9"/>
      <c r="C180" s="9"/>
      <c r="D180" s="9"/>
      <c r="E180" s="44"/>
      <c r="F180" s="15"/>
      <c r="G180" s="6"/>
      <c r="H180" s="21"/>
      <c r="I180" s="15"/>
      <c r="J180" s="76"/>
    </row>
    <row r="181" spans="1:10" ht="20.25" customHeight="1">
      <c r="A181" s="113" t="s">
        <v>53</v>
      </c>
      <c r="B181" s="105">
        <v>2014</v>
      </c>
      <c r="C181" s="102">
        <f>F181+F182+F183+F184+F185+F186+F187+E181+E182+E183+E184+E185+E186+E187</f>
        <v>15.8</v>
      </c>
      <c r="D181" s="33"/>
      <c r="E181" s="7">
        <v>0</v>
      </c>
      <c r="F181" s="7">
        <v>0</v>
      </c>
      <c r="G181" s="6"/>
      <c r="H181" s="5" t="s">
        <v>9</v>
      </c>
      <c r="I181" s="99" t="s">
        <v>33</v>
      </c>
      <c r="J181" s="76"/>
    </row>
    <row r="182" spans="1:10" ht="20.25" customHeight="1">
      <c r="A182" s="114"/>
      <c r="B182" s="106"/>
      <c r="C182" s="103"/>
      <c r="D182" s="36"/>
      <c r="E182" s="7">
        <f>4+8.8</f>
        <v>12.8</v>
      </c>
      <c r="F182" s="7">
        <v>0</v>
      </c>
      <c r="G182" s="6"/>
      <c r="H182" s="5" t="s">
        <v>10</v>
      </c>
      <c r="I182" s="100"/>
      <c r="J182" s="76"/>
    </row>
    <row r="183" spans="1:10" ht="20.25" customHeight="1">
      <c r="A183" s="114"/>
      <c r="B183" s="106"/>
      <c r="C183" s="103"/>
      <c r="D183" s="36"/>
      <c r="E183" s="7">
        <v>0</v>
      </c>
      <c r="F183" s="7">
        <v>0</v>
      </c>
      <c r="G183" s="6"/>
      <c r="H183" s="5" t="s">
        <v>14</v>
      </c>
      <c r="I183" s="100"/>
      <c r="J183" s="76"/>
    </row>
    <row r="184" spans="1:10" ht="16.5" customHeight="1">
      <c r="A184" s="114"/>
      <c r="B184" s="106"/>
      <c r="C184" s="103"/>
      <c r="D184" s="36"/>
      <c r="E184" s="7">
        <v>3</v>
      </c>
      <c r="F184" s="7">
        <v>0</v>
      </c>
      <c r="G184" s="6"/>
      <c r="H184" s="5" t="s">
        <v>11</v>
      </c>
      <c r="I184" s="100"/>
      <c r="J184" s="76"/>
    </row>
    <row r="185" spans="1:10" ht="16.5" customHeight="1">
      <c r="A185" s="114"/>
      <c r="B185" s="106"/>
      <c r="C185" s="103"/>
      <c r="D185" s="36"/>
      <c r="E185" s="7">
        <v>0</v>
      </c>
      <c r="F185" s="7">
        <v>0</v>
      </c>
      <c r="G185" s="6"/>
      <c r="H185" s="5" t="s">
        <v>12</v>
      </c>
      <c r="I185" s="100"/>
      <c r="J185" s="76"/>
    </row>
    <row r="186" spans="1:10" ht="16.5" customHeight="1">
      <c r="A186" s="114"/>
      <c r="B186" s="106"/>
      <c r="C186" s="103"/>
      <c r="D186" s="36"/>
      <c r="E186" s="7">
        <v>0</v>
      </c>
      <c r="F186" s="7">
        <v>0</v>
      </c>
      <c r="G186" s="6"/>
      <c r="H186" s="5" t="s">
        <v>15</v>
      </c>
      <c r="I186" s="100"/>
      <c r="J186" s="76"/>
    </row>
    <row r="187" spans="1:10" ht="16.5" customHeight="1">
      <c r="A187" s="114"/>
      <c r="B187" s="107"/>
      <c r="C187" s="104"/>
      <c r="D187" s="37"/>
      <c r="E187" s="7">
        <v>0</v>
      </c>
      <c r="F187" s="7">
        <v>0</v>
      </c>
      <c r="G187" s="6"/>
      <c r="H187" s="5" t="s">
        <v>13</v>
      </c>
      <c r="I187" s="100"/>
      <c r="J187" s="76"/>
    </row>
    <row r="188" spans="1:10" ht="16.5" customHeight="1">
      <c r="A188" s="114"/>
      <c r="B188" s="105">
        <v>2015</v>
      </c>
      <c r="C188" s="102">
        <f>SUM(F188:F194)</f>
        <v>33.32</v>
      </c>
      <c r="D188" s="33"/>
      <c r="E188" s="44"/>
      <c r="F188" s="7">
        <v>3.32</v>
      </c>
      <c r="G188" s="6"/>
      <c r="H188" s="5" t="s">
        <v>9</v>
      </c>
      <c r="I188" s="100"/>
      <c r="J188" s="76"/>
    </row>
    <row r="189" spans="1:10" ht="16.5" customHeight="1">
      <c r="A189" s="114"/>
      <c r="B189" s="106"/>
      <c r="C189" s="103"/>
      <c r="D189" s="36"/>
      <c r="E189" s="44"/>
      <c r="F189" s="7">
        <v>19</v>
      </c>
      <c r="G189" s="6"/>
      <c r="H189" s="5" t="s">
        <v>10</v>
      </c>
      <c r="I189" s="100"/>
      <c r="J189" s="76"/>
    </row>
    <row r="190" spans="1:10" ht="16.5" customHeight="1">
      <c r="A190" s="114"/>
      <c r="B190" s="106"/>
      <c r="C190" s="103"/>
      <c r="D190" s="36"/>
      <c r="E190" s="44"/>
      <c r="F190" s="79">
        <f>4-4</f>
        <v>0</v>
      </c>
      <c r="G190" s="6"/>
      <c r="H190" s="5" t="s">
        <v>14</v>
      </c>
      <c r="I190" s="100"/>
      <c r="J190" s="76"/>
    </row>
    <row r="191" spans="1:10" ht="16.5" customHeight="1">
      <c r="A191" s="114"/>
      <c r="B191" s="106"/>
      <c r="C191" s="103"/>
      <c r="D191" s="36"/>
      <c r="E191" s="44"/>
      <c r="F191" s="7">
        <f>3+0.5</f>
        <v>3.5</v>
      </c>
      <c r="G191" s="6"/>
      <c r="H191" s="5" t="s">
        <v>11</v>
      </c>
      <c r="I191" s="100"/>
      <c r="J191" s="76"/>
    </row>
    <row r="192" spans="1:10" ht="16.5" customHeight="1">
      <c r="A192" s="114"/>
      <c r="B192" s="106"/>
      <c r="C192" s="103"/>
      <c r="D192" s="36"/>
      <c r="E192" s="44"/>
      <c r="F192" s="7">
        <v>3.5</v>
      </c>
      <c r="G192" s="6"/>
      <c r="H192" s="5" t="s">
        <v>12</v>
      </c>
      <c r="I192" s="100"/>
      <c r="J192" s="76"/>
    </row>
    <row r="193" spans="1:10" ht="16.5" customHeight="1">
      <c r="A193" s="114"/>
      <c r="B193" s="106"/>
      <c r="C193" s="103"/>
      <c r="D193" s="36"/>
      <c r="E193" s="44"/>
      <c r="F193" s="7">
        <v>0</v>
      </c>
      <c r="G193" s="6"/>
      <c r="H193" s="5" t="s">
        <v>15</v>
      </c>
      <c r="I193" s="100"/>
      <c r="J193" s="76"/>
    </row>
    <row r="194" spans="1:10" ht="16.5" customHeight="1">
      <c r="A194" s="114"/>
      <c r="B194" s="107"/>
      <c r="C194" s="104"/>
      <c r="D194" s="37"/>
      <c r="E194" s="44"/>
      <c r="F194" s="7">
        <v>4</v>
      </c>
      <c r="G194" s="6"/>
      <c r="H194" s="5" t="s">
        <v>13</v>
      </c>
      <c r="I194" s="100"/>
      <c r="J194" s="76"/>
    </row>
    <row r="195" spans="1:10" ht="16.5" customHeight="1">
      <c r="A195" s="114"/>
      <c r="B195" s="105">
        <v>2016</v>
      </c>
      <c r="C195" s="102">
        <f>SUM(F195:F201)</f>
        <v>23</v>
      </c>
      <c r="D195" s="33"/>
      <c r="E195" s="44"/>
      <c r="F195" s="7">
        <v>2</v>
      </c>
      <c r="G195" s="6"/>
      <c r="H195" s="5" t="s">
        <v>9</v>
      </c>
      <c r="I195" s="100"/>
      <c r="J195" s="76"/>
    </row>
    <row r="196" spans="1:10" ht="16.5" customHeight="1">
      <c r="A196" s="114"/>
      <c r="B196" s="106"/>
      <c r="C196" s="103"/>
      <c r="D196" s="36"/>
      <c r="E196" s="44"/>
      <c r="F196" s="7">
        <v>4</v>
      </c>
      <c r="G196" s="6"/>
      <c r="H196" s="5" t="s">
        <v>10</v>
      </c>
      <c r="I196" s="100"/>
      <c r="J196" s="76"/>
    </row>
    <row r="197" spans="1:10" ht="16.5" customHeight="1">
      <c r="A197" s="114"/>
      <c r="B197" s="106"/>
      <c r="C197" s="103"/>
      <c r="D197" s="36"/>
      <c r="E197" s="44"/>
      <c r="F197" s="7">
        <v>4</v>
      </c>
      <c r="G197" s="6"/>
      <c r="H197" s="5" t="s">
        <v>14</v>
      </c>
      <c r="I197" s="100"/>
      <c r="J197" s="76"/>
    </row>
    <row r="198" spans="1:10" ht="16.5" customHeight="1">
      <c r="A198" s="114"/>
      <c r="B198" s="106"/>
      <c r="C198" s="103"/>
      <c r="D198" s="36"/>
      <c r="E198" s="44"/>
      <c r="F198" s="7">
        <v>3</v>
      </c>
      <c r="G198" s="6"/>
      <c r="H198" s="5" t="s">
        <v>11</v>
      </c>
      <c r="I198" s="100"/>
      <c r="J198" s="76"/>
    </row>
    <row r="199" spans="1:10" ht="16.5" customHeight="1">
      <c r="A199" s="114"/>
      <c r="B199" s="106"/>
      <c r="C199" s="103"/>
      <c r="D199" s="36"/>
      <c r="E199" s="44"/>
      <c r="F199" s="7">
        <v>3.5</v>
      </c>
      <c r="G199" s="6"/>
      <c r="H199" s="5" t="s">
        <v>12</v>
      </c>
      <c r="I199" s="100"/>
      <c r="J199" s="76"/>
    </row>
    <row r="200" spans="1:10" ht="16.5" customHeight="1">
      <c r="A200" s="114"/>
      <c r="B200" s="106"/>
      <c r="C200" s="103"/>
      <c r="D200" s="36"/>
      <c r="E200" s="44"/>
      <c r="F200" s="7">
        <v>2.5</v>
      </c>
      <c r="G200" s="6"/>
      <c r="H200" s="5" t="s">
        <v>15</v>
      </c>
      <c r="I200" s="100"/>
      <c r="J200" s="76"/>
    </row>
    <row r="201" spans="1:10" ht="16.5" customHeight="1">
      <c r="A201" s="115"/>
      <c r="B201" s="107"/>
      <c r="C201" s="104"/>
      <c r="D201" s="37"/>
      <c r="E201" s="44"/>
      <c r="F201" s="7">
        <v>4</v>
      </c>
      <c r="G201" s="6"/>
      <c r="H201" s="5" t="s">
        <v>13</v>
      </c>
      <c r="I201" s="101"/>
      <c r="J201" s="76"/>
    </row>
    <row r="202" spans="1:10" ht="15.75" customHeight="1">
      <c r="A202" s="113" t="s">
        <v>54</v>
      </c>
      <c r="B202" s="105">
        <v>2014</v>
      </c>
      <c r="C202" s="102">
        <f>F202+F203+F204+F205+F206+F207+F208+E203</f>
        <v>127</v>
      </c>
      <c r="D202" s="33"/>
      <c r="E202" s="44"/>
      <c r="F202" s="7">
        <v>15</v>
      </c>
      <c r="G202" s="6"/>
      <c r="H202" s="5" t="s">
        <v>9</v>
      </c>
      <c r="I202" s="132"/>
      <c r="J202" s="76"/>
    </row>
    <row r="203" spans="1:10" ht="15.75" customHeight="1">
      <c r="A203" s="114"/>
      <c r="B203" s="106"/>
      <c r="C203" s="103"/>
      <c r="D203" s="36"/>
      <c r="E203" s="7">
        <v>20</v>
      </c>
      <c r="F203" s="7">
        <v>0</v>
      </c>
      <c r="G203" s="6"/>
      <c r="H203" s="5" t="s">
        <v>10</v>
      </c>
      <c r="I203" s="133"/>
      <c r="J203" s="76"/>
    </row>
    <row r="204" spans="1:10" ht="15.75" customHeight="1">
      <c r="A204" s="114"/>
      <c r="B204" s="106"/>
      <c r="C204" s="103"/>
      <c r="D204" s="36"/>
      <c r="E204" s="44"/>
      <c r="F204" s="7">
        <v>10</v>
      </c>
      <c r="G204" s="6"/>
      <c r="H204" s="5" t="s">
        <v>14</v>
      </c>
      <c r="I204" s="133"/>
      <c r="J204" s="76"/>
    </row>
    <row r="205" spans="1:10" ht="15.75" customHeight="1">
      <c r="A205" s="114"/>
      <c r="B205" s="106"/>
      <c r="C205" s="103"/>
      <c r="D205" s="36"/>
      <c r="E205" s="44"/>
      <c r="F205" s="7">
        <v>10</v>
      </c>
      <c r="G205" s="6"/>
      <c r="H205" s="5" t="s">
        <v>11</v>
      </c>
      <c r="I205" s="133"/>
      <c r="J205" s="76"/>
    </row>
    <row r="206" spans="1:10" ht="17.25" customHeight="1">
      <c r="A206" s="114"/>
      <c r="B206" s="106"/>
      <c r="C206" s="103"/>
      <c r="D206" s="36"/>
      <c r="E206" s="44"/>
      <c r="F206" s="7">
        <v>28</v>
      </c>
      <c r="G206" s="6"/>
      <c r="H206" s="5" t="s">
        <v>12</v>
      </c>
      <c r="I206" s="133"/>
      <c r="J206" s="76"/>
    </row>
    <row r="207" spans="1:10" ht="17.25" customHeight="1">
      <c r="A207" s="114"/>
      <c r="B207" s="106"/>
      <c r="C207" s="103"/>
      <c r="D207" s="36"/>
      <c r="E207" s="44"/>
      <c r="F207" s="7">
        <v>12</v>
      </c>
      <c r="G207" s="6"/>
      <c r="H207" s="5" t="s">
        <v>15</v>
      </c>
      <c r="I207" s="133"/>
      <c r="J207" s="76"/>
    </row>
    <row r="208" spans="1:10" ht="17.25" customHeight="1">
      <c r="A208" s="114"/>
      <c r="B208" s="107"/>
      <c r="C208" s="104"/>
      <c r="D208" s="37"/>
      <c r="E208" s="44"/>
      <c r="F208" s="7">
        <v>32</v>
      </c>
      <c r="G208" s="6"/>
      <c r="H208" s="5" t="s">
        <v>13</v>
      </c>
      <c r="I208" s="133"/>
      <c r="J208" s="76"/>
    </row>
    <row r="209" spans="1:10" ht="17.25" customHeight="1">
      <c r="A209" s="114"/>
      <c r="B209" s="105">
        <v>2015</v>
      </c>
      <c r="C209" s="96">
        <f>SUM(F209:F215)+E210</f>
        <v>124.12706</v>
      </c>
      <c r="D209" s="33"/>
      <c r="E209" s="44"/>
      <c r="F209" s="23">
        <v>14.227259999999999</v>
      </c>
      <c r="G209" s="6"/>
      <c r="H209" s="5" t="s">
        <v>9</v>
      </c>
      <c r="I209" s="133"/>
      <c r="J209" s="76"/>
    </row>
    <row r="210" spans="1:10" ht="17.25" customHeight="1">
      <c r="A210" s="114"/>
      <c r="B210" s="106"/>
      <c r="C210" s="97"/>
      <c r="D210" s="36"/>
      <c r="E210" s="44"/>
      <c r="F210" s="23">
        <v>19.9998</v>
      </c>
      <c r="G210" s="6"/>
      <c r="H210" s="5" t="s">
        <v>10</v>
      </c>
      <c r="I210" s="133"/>
      <c r="J210" s="76"/>
    </row>
    <row r="211" spans="1:10" ht="17.25" customHeight="1">
      <c r="A211" s="114"/>
      <c r="B211" s="106"/>
      <c r="C211" s="97"/>
      <c r="D211" s="36"/>
      <c r="E211" s="44"/>
      <c r="F211" s="23">
        <v>9.9499999999999993</v>
      </c>
      <c r="G211" s="6"/>
      <c r="H211" s="5" t="s">
        <v>14</v>
      </c>
      <c r="I211" s="133"/>
      <c r="J211" s="76"/>
    </row>
    <row r="212" spans="1:10" ht="17.25" customHeight="1">
      <c r="A212" s="114"/>
      <c r="B212" s="106"/>
      <c r="C212" s="97"/>
      <c r="D212" s="36"/>
      <c r="E212" s="44"/>
      <c r="F212" s="23">
        <v>9.9499999999999993</v>
      </c>
      <c r="G212" s="6"/>
      <c r="H212" s="5" t="s">
        <v>11</v>
      </c>
      <c r="I212" s="133"/>
      <c r="J212" s="76"/>
    </row>
    <row r="213" spans="1:10" ht="17.25" customHeight="1">
      <c r="A213" s="114"/>
      <c r="B213" s="106"/>
      <c r="C213" s="97"/>
      <c r="D213" s="36"/>
      <c r="E213" s="44"/>
      <c r="F213" s="23">
        <v>26</v>
      </c>
      <c r="G213" s="6"/>
      <c r="H213" s="5" t="s">
        <v>12</v>
      </c>
      <c r="I213" s="133"/>
      <c r="J213" s="76"/>
    </row>
    <row r="214" spans="1:10" ht="17.25" customHeight="1">
      <c r="A214" s="114"/>
      <c r="B214" s="106"/>
      <c r="C214" s="97"/>
      <c r="D214" s="36"/>
      <c r="E214" s="44"/>
      <c r="F214" s="23">
        <v>12</v>
      </c>
      <c r="G214" s="6"/>
      <c r="H214" s="5" t="s">
        <v>15</v>
      </c>
      <c r="I214" s="133"/>
      <c r="J214" s="76"/>
    </row>
    <row r="215" spans="1:10" ht="17.25" customHeight="1">
      <c r="A215" s="114"/>
      <c r="B215" s="107"/>
      <c r="C215" s="98"/>
      <c r="D215" s="37"/>
      <c r="E215" s="44"/>
      <c r="F215" s="23">
        <v>32</v>
      </c>
      <c r="G215" s="6"/>
      <c r="H215" s="5" t="s">
        <v>13</v>
      </c>
      <c r="I215" s="133"/>
      <c r="J215" s="76"/>
    </row>
    <row r="216" spans="1:10" ht="17.25" customHeight="1">
      <c r="A216" s="114"/>
      <c r="B216" s="105">
        <v>2016</v>
      </c>
      <c r="C216" s="102">
        <f>SUM(F216:F222)</f>
        <v>111</v>
      </c>
      <c r="D216" s="33"/>
      <c r="E216" s="44"/>
      <c r="F216" s="7">
        <v>15</v>
      </c>
      <c r="G216" s="6"/>
      <c r="H216" s="5" t="s">
        <v>9</v>
      </c>
      <c r="I216" s="133"/>
      <c r="J216" s="76"/>
    </row>
    <row r="217" spans="1:10" ht="17.25" customHeight="1">
      <c r="A217" s="114"/>
      <c r="B217" s="106"/>
      <c r="C217" s="103"/>
      <c r="D217" s="36"/>
      <c r="E217" s="44"/>
      <c r="F217" s="7">
        <v>20</v>
      </c>
      <c r="G217" s="6"/>
      <c r="H217" s="5" t="s">
        <v>10</v>
      </c>
      <c r="I217" s="133"/>
      <c r="J217" s="76"/>
    </row>
    <row r="218" spans="1:10" ht="17.25" customHeight="1">
      <c r="A218" s="114"/>
      <c r="B218" s="106"/>
      <c r="C218" s="103"/>
      <c r="D218" s="36"/>
      <c r="E218" s="44"/>
      <c r="F218" s="7">
        <v>10</v>
      </c>
      <c r="G218" s="6"/>
      <c r="H218" s="5" t="s">
        <v>14</v>
      </c>
      <c r="I218" s="133"/>
      <c r="J218" s="76"/>
    </row>
    <row r="219" spans="1:10" ht="17.25" customHeight="1">
      <c r="A219" s="114"/>
      <c r="B219" s="106"/>
      <c r="C219" s="103"/>
      <c r="D219" s="36"/>
      <c r="E219" s="44"/>
      <c r="F219" s="7">
        <v>10</v>
      </c>
      <c r="G219" s="6"/>
      <c r="H219" s="5" t="s">
        <v>11</v>
      </c>
      <c r="I219" s="133"/>
      <c r="J219" s="76"/>
    </row>
    <row r="220" spans="1:10" ht="17.25" customHeight="1">
      <c r="A220" s="114"/>
      <c r="B220" s="106"/>
      <c r="C220" s="103"/>
      <c r="D220" s="36"/>
      <c r="E220" s="44"/>
      <c r="F220" s="7">
        <v>28</v>
      </c>
      <c r="G220" s="6"/>
      <c r="H220" s="5" t="s">
        <v>12</v>
      </c>
      <c r="I220" s="133"/>
      <c r="J220" s="76"/>
    </row>
    <row r="221" spans="1:10" ht="17.25" customHeight="1">
      <c r="A221" s="114"/>
      <c r="B221" s="106"/>
      <c r="C221" s="103"/>
      <c r="D221" s="36"/>
      <c r="E221" s="44"/>
      <c r="F221" s="7">
        <v>12</v>
      </c>
      <c r="G221" s="6"/>
      <c r="H221" s="5" t="s">
        <v>15</v>
      </c>
      <c r="I221" s="133"/>
      <c r="J221" s="76"/>
    </row>
    <row r="222" spans="1:10" ht="17.25" customHeight="1">
      <c r="A222" s="115"/>
      <c r="B222" s="107"/>
      <c r="C222" s="104"/>
      <c r="D222" s="37"/>
      <c r="E222" s="44"/>
      <c r="F222" s="7">
        <v>16</v>
      </c>
      <c r="G222" s="6"/>
      <c r="H222" s="5" t="s">
        <v>13</v>
      </c>
      <c r="I222" s="134"/>
      <c r="J222" s="76"/>
    </row>
    <row r="223" spans="1:10" ht="27" customHeight="1">
      <c r="A223" s="113" t="s">
        <v>58</v>
      </c>
      <c r="B223" s="105">
        <v>2014</v>
      </c>
      <c r="C223" s="102">
        <f>F223+E224</f>
        <v>762</v>
      </c>
      <c r="D223" s="102"/>
      <c r="E223" s="40"/>
      <c r="F223" s="7">
        <f>70+12</f>
        <v>82</v>
      </c>
      <c r="G223" s="6"/>
      <c r="H223" s="5" t="s">
        <v>9</v>
      </c>
      <c r="I223" s="15"/>
      <c r="J223" s="76"/>
    </row>
    <row r="224" spans="1:10" ht="163.5" customHeight="1">
      <c r="A224" s="115"/>
      <c r="B224" s="107"/>
      <c r="C224" s="104"/>
      <c r="D224" s="104"/>
      <c r="E224" s="7">
        <v>680</v>
      </c>
      <c r="F224" s="7"/>
      <c r="G224" s="6"/>
      <c r="H224" s="5" t="s">
        <v>48</v>
      </c>
      <c r="I224" s="15"/>
      <c r="J224" s="76"/>
    </row>
    <row r="225" spans="1:10" ht="21" customHeight="1">
      <c r="A225" s="129" t="s">
        <v>61</v>
      </c>
      <c r="B225" s="105">
        <v>2014</v>
      </c>
      <c r="C225" s="102">
        <f>F225+F226</f>
        <v>43</v>
      </c>
      <c r="D225" s="102"/>
      <c r="E225" s="127"/>
      <c r="F225" s="7">
        <v>15</v>
      </c>
      <c r="G225" s="6"/>
      <c r="H225" s="5" t="s">
        <v>62</v>
      </c>
      <c r="I225" s="15"/>
      <c r="J225" s="76"/>
    </row>
    <row r="226" spans="1:10" ht="28.5" customHeight="1">
      <c r="A226" s="130"/>
      <c r="B226" s="107"/>
      <c r="C226" s="104"/>
      <c r="D226" s="104"/>
      <c r="E226" s="128"/>
      <c r="F226" s="7">
        <v>28</v>
      </c>
      <c r="G226" s="6"/>
      <c r="H226" s="5" t="s">
        <v>63</v>
      </c>
      <c r="I226" s="15"/>
      <c r="J226" s="76"/>
    </row>
    <row r="227" spans="1:10" ht="37.5" customHeight="1">
      <c r="A227" s="148" t="s">
        <v>67</v>
      </c>
      <c r="B227" s="105">
        <v>2015</v>
      </c>
      <c r="C227" s="116">
        <f>F227+F228</f>
        <v>61.4206</v>
      </c>
      <c r="D227" s="10"/>
      <c r="E227" s="7"/>
      <c r="F227" s="22">
        <v>61.4206</v>
      </c>
      <c r="G227" s="6"/>
      <c r="H227" s="5" t="s">
        <v>12</v>
      </c>
      <c r="I227" s="15"/>
      <c r="J227" s="76"/>
    </row>
    <row r="228" spans="1:10" ht="33" customHeight="1">
      <c r="A228" s="149"/>
      <c r="B228" s="107"/>
      <c r="C228" s="118"/>
      <c r="D228" s="10"/>
      <c r="E228" s="7"/>
      <c r="F228" s="7">
        <v>0</v>
      </c>
      <c r="G228" s="6"/>
      <c r="H228" s="5" t="s">
        <v>14</v>
      </c>
      <c r="I228" s="15"/>
      <c r="J228" s="76"/>
    </row>
    <row r="229" spans="1:10" ht="33" customHeight="1">
      <c r="A229" s="113" t="s">
        <v>68</v>
      </c>
      <c r="B229" s="105">
        <v>2015</v>
      </c>
      <c r="C229" s="102">
        <f>F229+F230</f>
        <v>0</v>
      </c>
      <c r="D229" s="10"/>
      <c r="E229" s="7"/>
      <c r="F229" s="7">
        <v>0</v>
      </c>
      <c r="G229" s="6"/>
      <c r="H229" s="5" t="s">
        <v>12</v>
      </c>
      <c r="I229" s="15"/>
      <c r="J229" s="76"/>
    </row>
    <row r="230" spans="1:10" ht="33" customHeight="1">
      <c r="A230" s="115"/>
      <c r="B230" s="107"/>
      <c r="C230" s="104"/>
      <c r="D230" s="10"/>
      <c r="E230" s="7"/>
      <c r="F230" s="7">
        <v>0</v>
      </c>
      <c r="G230" s="6"/>
      <c r="H230" s="5" t="s">
        <v>14</v>
      </c>
      <c r="I230" s="15"/>
      <c r="J230" s="76"/>
    </row>
    <row r="231" spans="1:10" ht="22.5" customHeight="1">
      <c r="A231" s="157" t="s">
        <v>73</v>
      </c>
      <c r="B231" s="158"/>
      <c r="C231" s="158"/>
      <c r="D231" s="158"/>
      <c r="E231" s="158"/>
      <c r="F231" s="158"/>
      <c r="G231" s="158"/>
      <c r="H231" s="158"/>
      <c r="I231" s="159"/>
      <c r="J231" s="76"/>
    </row>
    <row r="232" spans="1:10" ht="22.5" customHeight="1">
      <c r="A232" s="138" t="s">
        <v>77</v>
      </c>
      <c r="B232" s="139"/>
      <c r="C232" s="139"/>
      <c r="D232" s="139"/>
      <c r="E232" s="139"/>
      <c r="F232" s="139"/>
      <c r="G232" s="139"/>
      <c r="H232" s="139"/>
      <c r="I232" s="140"/>
      <c r="J232" s="76"/>
    </row>
    <row r="233" spans="1:10" ht="22.5" customHeight="1">
      <c r="A233" s="145" t="s">
        <v>80</v>
      </c>
      <c r="B233" s="146"/>
      <c r="C233" s="146"/>
      <c r="D233" s="146"/>
      <c r="E233" s="146"/>
      <c r="F233" s="146"/>
      <c r="G233" s="146"/>
      <c r="H233" s="146"/>
      <c r="I233" s="147"/>
      <c r="J233" s="76"/>
    </row>
    <row r="234" spans="1:10" ht="18" customHeight="1">
      <c r="A234" s="113" t="s">
        <v>55</v>
      </c>
      <c r="B234" s="105">
        <v>2014</v>
      </c>
      <c r="C234" s="102">
        <f>E234+E235+E236+E237+E238+E239+E240+F234+F235+F236+F237+F238+F239+F240</f>
        <v>543.66800000000012</v>
      </c>
      <c r="D234" s="33"/>
      <c r="E234" s="22">
        <f>21.054-4.584</f>
        <v>16.47</v>
      </c>
      <c r="F234" s="7">
        <f>16.47+22</f>
        <v>38.47</v>
      </c>
      <c r="G234" s="6"/>
      <c r="H234" s="5" t="s">
        <v>9</v>
      </c>
      <c r="I234" s="99" t="s">
        <v>34</v>
      </c>
      <c r="J234" s="76"/>
    </row>
    <row r="235" spans="1:10" ht="18" customHeight="1">
      <c r="A235" s="114"/>
      <c r="B235" s="106"/>
      <c r="C235" s="103"/>
      <c r="D235" s="36"/>
      <c r="E235" s="22">
        <v>21.053999999999998</v>
      </c>
      <c r="F235" s="7">
        <f>16.47+3.162</f>
        <v>19.631999999999998</v>
      </c>
      <c r="G235" s="6"/>
      <c r="H235" s="5" t="s">
        <v>10</v>
      </c>
      <c r="I235" s="100"/>
      <c r="J235" s="76"/>
    </row>
    <row r="236" spans="1:10" ht="18" customHeight="1">
      <c r="A236" s="114"/>
      <c r="B236" s="106"/>
      <c r="C236" s="103"/>
      <c r="D236" s="36"/>
      <c r="E236" s="22">
        <f>20.55-4.08</f>
        <v>16.47</v>
      </c>
      <c r="F236" s="7">
        <v>19.084</v>
      </c>
      <c r="G236" s="6"/>
      <c r="H236" s="5" t="s">
        <v>14</v>
      </c>
      <c r="I236" s="100"/>
      <c r="J236" s="76"/>
    </row>
    <row r="237" spans="1:10" ht="18" customHeight="1">
      <c r="A237" s="114"/>
      <c r="B237" s="106"/>
      <c r="C237" s="103"/>
      <c r="D237" s="36"/>
      <c r="E237" s="22">
        <v>16.834</v>
      </c>
      <c r="F237" s="7">
        <v>16.47</v>
      </c>
      <c r="G237" s="6"/>
      <c r="H237" s="5" t="s">
        <v>11</v>
      </c>
      <c r="I237" s="100"/>
      <c r="J237" s="76"/>
    </row>
    <row r="238" spans="1:10" ht="18" customHeight="1">
      <c r="A238" s="114"/>
      <c r="B238" s="106"/>
      <c r="C238" s="103"/>
      <c r="D238" s="36"/>
      <c r="E238" s="22">
        <f>16.834-0.364</f>
        <v>16.47</v>
      </c>
      <c r="F238" s="7">
        <v>16.47</v>
      </c>
      <c r="G238" s="6"/>
      <c r="H238" s="5" t="s">
        <v>12</v>
      </c>
      <c r="I238" s="100"/>
      <c r="J238" s="76"/>
    </row>
    <row r="239" spans="1:10" ht="18" customHeight="1">
      <c r="A239" s="114"/>
      <c r="B239" s="106"/>
      <c r="C239" s="103"/>
      <c r="D239" s="36"/>
      <c r="E239" s="22">
        <f>16.834-0.364</f>
        <v>16.47</v>
      </c>
      <c r="F239" s="7">
        <v>16.47</v>
      </c>
      <c r="G239" s="6"/>
      <c r="H239" s="5" t="s">
        <v>15</v>
      </c>
      <c r="I239" s="100"/>
      <c r="J239" s="76"/>
    </row>
    <row r="240" spans="1:10" ht="18" customHeight="1">
      <c r="A240" s="114"/>
      <c r="B240" s="107"/>
      <c r="C240" s="104"/>
      <c r="D240" s="37"/>
      <c r="E240" s="22">
        <f>162.738-7.00268-6.71332</f>
        <v>149.02199999999999</v>
      </c>
      <c r="F240" s="23">
        <v>164.28200000000001</v>
      </c>
      <c r="G240" s="6"/>
      <c r="H240" s="5" t="s">
        <v>13</v>
      </c>
      <c r="I240" s="100"/>
      <c r="J240" s="76"/>
    </row>
    <row r="241" spans="1:10" ht="18" customHeight="1">
      <c r="A241" s="114"/>
      <c r="B241" s="105">
        <v>2015</v>
      </c>
      <c r="C241" s="96">
        <f>SUM(F241:F247)</f>
        <v>574.15899999999999</v>
      </c>
      <c r="D241" s="33"/>
      <c r="E241" s="44"/>
      <c r="F241" s="23">
        <v>34.777200000000001</v>
      </c>
      <c r="G241" s="6"/>
      <c r="H241" s="5" t="s">
        <v>9</v>
      </c>
      <c r="I241" s="100"/>
      <c r="J241" s="76"/>
    </row>
    <row r="242" spans="1:10" ht="18" customHeight="1">
      <c r="A242" s="114"/>
      <c r="B242" s="106"/>
      <c r="C242" s="97"/>
      <c r="D242" s="36"/>
      <c r="E242" s="44"/>
      <c r="F242" s="23">
        <v>34.777200000000001</v>
      </c>
      <c r="G242" s="6"/>
      <c r="H242" s="5" t="s">
        <v>10</v>
      </c>
      <c r="I242" s="100"/>
      <c r="J242" s="76"/>
    </row>
    <row r="243" spans="1:10" ht="18" customHeight="1">
      <c r="A243" s="114"/>
      <c r="B243" s="106"/>
      <c r="C243" s="97"/>
      <c r="D243" s="36"/>
      <c r="E243" s="44"/>
      <c r="F243" s="23">
        <v>34.784999999999997</v>
      </c>
      <c r="G243" s="6"/>
      <c r="H243" s="5" t="s">
        <v>14</v>
      </c>
      <c r="I243" s="100"/>
      <c r="J243" s="76"/>
    </row>
    <row r="244" spans="1:10" ht="18" customHeight="1">
      <c r="A244" s="114"/>
      <c r="B244" s="106"/>
      <c r="C244" s="97"/>
      <c r="D244" s="36"/>
      <c r="E244" s="44"/>
      <c r="F244" s="23">
        <v>34.777200000000001</v>
      </c>
      <c r="G244" s="6"/>
      <c r="H244" s="5" t="s">
        <v>11</v>
      </c>
      <c r="I244" s="100"/>
      <c r="J244" s="76"/>
    </row>
    <row r="245" spans="1:10" ht="18" customHeight="1">
      <c r="A245" s="114"/>
      <c r="B245" s="106"/>
      <c r="C245" s="97"/>
      <c r="D245" s="36"/>
      <c r="E245" s="44"/>
      <c r="F245" s="23">
        <v>34.777200000000001</v>
      </c>
      <c r="G245" s="6"/>
      <c r="H245" s="5" t="s">
        <v>12</v>
      </c>
      <c r="I245" s="100"/>
      <c r="J245" s="76"/>
    </row>
    <row r="246" spans="1:10" ht="18" customHeight="1">
      <c r="A246" s="114"/>
      <c r="B246" s="106"/>
      <c r="C246" s="97"/>
      <c r="D246" s="36"/>
      <c r="E246" s="44"/>
      <c r="F246" s="23">
        <v>34.777200000000001</v>
      </c>
      <c r="G246" s="6"/>
      <c r="H246" s="5" t="s">
        <v>15</v>
      </c>
      <c r="I246" s="100"/>
      <c r="J246" s="76"/>
    </row>
    <row r="247" spans="1:10" ht="18" customHeight="1">
      <c r="A247" s="114"/>
      <c r="B247" s="107"/>
      <c r="C247" s="98"/>
      <c r="D247" s="37"/>
      <c r="E247" s="44"/>
      <c r="F247" s="23">
        <v>365.488</v>
      </c>
      <c r="G247" s="6"/>
      <c r="H247" s="5" t="s">
        <v>13</v>
      </c>
      <c r="I247" s="100"/>
      <c r="J247" s="76"/>
    </row>
    <row r="248" spans="1:10" ht="18" customHeight="1">
      <c r="A248" s="114"/>
      <c r="B248" s="105">
        <v>2016</v>
      </c>
      <c r="C248" s="102">
        <f>SUM(F248:F254)</f>
        <v>500.61399999999998</v>
      </c>
      <c r="D248" s="33"/>
      <c r="E248" s="44"/>
      <c r="F248" s="7">
        <v>37.524000000000001</v>
      </c>
      <c r="G248" s="6"/>
      <c r="H248" s="5" t="s">
        <v>9</v>
      </c>
      <c r="I248" s="100"/>
      <c r="J248" s="76"/>
    </row>
    <row r="249" spans="1:10" ht="18" customHeight="1">
      <c r="A249" s="114"/>
      <c r="B249" s="106"/>
      <c r="C249" s="103"/>
      <c r="D249" s="36"/>
      <c r="E249" s="44"/>
      <c r="F249" s="7">
        <v>37.524000000000001</v>
      </c>
      <c r="G249" s="6"/>
      <c r="H249" s="5" t="s">
        <v>10</v>
      </c>
      <c r="I249" s="100"/>
      <c r="J249" s="76"/>
    </row>
    <row r="250" spans="1:10" ht="18" customHeight="1">
      <c r="A250" s="114"/>
      <c r="B250" s="106"/>
      <c r="C250" s="103"/>
      <c r="D250" s="36"/>
      <c r="E250" s="44"/>
      <c r="F250" s="7">
        <v>39.634</v>
      </c>
      <c r="G250" s="6"/>
      <c r="H250" s="5" t="s">
        <v>14</v>
      </c>
      <c r="I250" s="100"/>
      <c r="J250" s="76"/>
    </row>
    <row r="251" spans="1:10" ht="18" customHeight="1">
      <c r="A251" s="114"/>
      <c r="B251" s="106"/>
      <c r="C251" s="103"/>
      <c r="D251" s="36"/>
      <c r="E251" s="44"/>
      <c r="F251" s="7">
        <v>33.304000000000002</v>
      </c>
      <c r="G251" s="6"/>
      <c r="H251" s="5" t="s">
        <v>11</v>
      </c>
      <c r="I251" s="100"/>
      <c r="J251" s="76"/>
    </row>
    <row r="252" spans="1:10" ht="18" customHeight="1">
      <c r="A252" s="114"/>
      <c r="B252" s="106"/>
      <c r="C252" s="103"/>
      <c r="D252" s="36"/>
      <c r="E252" s="44"/>
      <c r="F252" s="7">
        <v>33.304000000000002</v>
      </c>
      <c r="G252" s="6"/>
      <c r="H252" s="5" t="s">
        <v>12</v>
      </c>
      <c r="I252" s="100"/>
      <c r="J252" s="76"/>
    </row>
    <row r="253" spans="1:10" ht="18" customHeight="1">
      <c r="A253" s="114"/>
      <c r="B253" s="106"/>
      <c r="C253" s="103"/>
      <c r="D253" s="36"/>
      <c r="E253" s="44"/>
      <c r="F253" s="7">
        <v>33.304000000000002</v>
      </c>
      <c r="G253" s="6"/>
      <c r="H253" s="5" t="s">
        <v>15</v>
      </c>
      <c r="I253" s="100"/>
      <c r="J253" s="76"/>
    </row>
    <row r="254" spans="1:10" ht="18" customHeight="1">
      <c r="A254" s="115"/>
      <c r="B254" s="107"/>
      <c r="C254" s="104"/>
      <c r="D254" s="37"/>
      <c r="E254" s="44"/>
      <c r="F254" s="7">
        <f>67.02+260-41</f>
        <v>286.02</v>
      </c>
      <c r="G254" s="6"/>
      <c r="H254" s="5" t="s">
        <v>13</v>
      </c>
      <c r="I254" s="101"/>
      <c r="J254" s="76"/>
    </row>
    <row r="255" spans="1:10" ht="18" customHeight="1">
      <c r="A255" s="113" t="s">
        <v>56</v>
      </c>
      <c r="B255" s="105">
        <v>2014</v>
      </c>
      <c r="C255" s="102">
        <f>F255+F256+F257+F258+F259+F260+E255+E256+E257+E258+E259+E260</f>
        <v>71.325019999999995</v>
      </c>
      <c r="D255" s="33"/>
      <c r="E255" s="48"/>
      <c r="F255" s="7">
        <v>12</v>
      </c>
      <c r="G255" s="6"/>
      <c r="H255" s="5" t="s">
        <v>9</v>
      </c>
      <c r="I255" s="132"/>
      <c r="J255" s="76"/>
    </row>
    <row r="256" spans="1:10" ht="18" customHeight="1">
      <c r="A256" s="114"/>
      <c r="B256" s="106"/>
      <c r="C256" s="103"/>
      <c r="D256" s="36"/>
      <c r="E256" s="22">
        <f>19-1.99498</f>
        <v>17.005020000000002</v>
      </c>
      <c r="F256" s="7">
        <v>0</v>
      </c>
      <c r="G256" s="6"/>
      <c r="H256" s="5" t="s">
        <v>10</v>
      </c>
      <c r="I256" s="133"/>
      <c r="J256" s="76"/>
    </row>
    <row r="257" spans="1:10" ht="18" customHeight="1">
      <c r="A257" s="114"/>
      <c r="B257" s="106"/>
      <c r="C257" s="103"/>
      <c r="D257" s="36"/>
      <c r="E257" s="22">
        <f>21.5-7.68</f>
        <v>13.82</v>
      </c>
      <c r="F257" s="7">
        <v>0</v>
      </c>
      <c r="G257" s="6"/>
      <c r="H257" s="5" t="s">
        <v>16</v>
      </c>
      <c r="I257" s="133"/>
      <c r="J257" s="76"/>
    </row>
    <row r="258" spans="1:10" ht="18" customHeight="1">
      <c r="A258" s="114"/>
      <c r="B258" s="106"/>
      <c r="C258" s="103"/>
      <c r="D258" s="36"/>
      <c r="E258" s="22"/>
      <c r="F258" s="7">
        <v>15</v>
      </c>
      <c r="G258" s="6"/>
      <c r="H258" s="5" t="s">
        <v>11</v>
      </c>
      <c r="I258" s="133"/>
      <c r="J258" s="76"/>
    </row>
    <row r="259" spans="1:10" s="12" customFormat="1" ht="18" customHeight="1">
      <c r="A259" s="114"/>
      <c r="B259" s="106"/>
      <c r="C259" s="103"/>
      <c r="D259" s="36"/>
      <c r="E259" s="22">
        <f>23.5-10</f>
        <v>13.5</v>
      </c>
      <c r="F259" s="7">
        <v>0</v>
      </c>
      <c r="G259" s="6"/>
      <c r="H259" s="5" t="s">
        <v>15</v>
      </c>
      <c r="I259" s="134"/>
      <c r="J259" s="76"/>
    </row>
    <row r="260" spans="1:10" s="12" customFormat="1" ht="18" customHeight="1">
      <c r="A260" s="114"/>
      <c r="B260" s="107"/>
      <c r="C260" s="104"/>
      <c r="D260" s="37"/>
      <c r="E260" s="22">
        <v>0</v>
      </c>
      <c r="F260" s="7">
        <v>0</v>
      </c>
      <c r="G260" s="6"/>
      <c r="H260" s="5" t="s">
        <v>13</v>
      </c>
      <c r="I260" s="15"/>
      <c r="J260" s="77"/>
    </row>
    <row r="261" spans="1:10" s="12" customFormat="1" ht="18" customHeight="1">
      <c r="A261" s="114"/>
      <c r="B261" s="105">
        <v>2015</v>
      </c>
      <c r="C261" s="96">
        <f>SUM(F261:F266)</f>
        <v>223.94369</v>
      </c>
      <c r="D261" s="33"/>
      <c r="E261" s="46"/>
      <c r="F261" s="23">
        <v>11.44164</v>
      </c>
      <c r="G261" s="6"/>
      <c r="H261" s="5" t="s">
        <v>9</v>
      </c>
      <c r="I261" s="15"/>
      <c r="J261" s="77"/>
    </row>
    <row r="262" spans="1:10" s="12" customFormat="1" ht="18" customHeight="1">
      <c r="A262" s="114"/>
      <c r="B262" s="106"/>
      <c r="C262" s="97"/>
      <c r="D262" s="36"/>
      <c r="E262" s="46"/>
      <c r="F262" s="23">
        <v>19</v>
      </c>
      <c r="G262" s="6"/>
      <c r="H262" s="5" t="s">
        <v>10</v>
      </c>
      <c r="I262" s="15"/>
      <c r="J262" s="77"/>
    </row>
    <row r="263" spans="1:10" s="12" customFormat="1" ht="18" customHeight="1">
      <c r="A263" s="114"/>
      <c r="B263" s="106"/>
      <c r="C263" s="97"/>
      <c r="D263" s="36"/>
      <c r="E263" s="46"/>
      <c r="F263" s="78">
        <f>16+10.4+0.214+5+10+4</f>
        <v>45.613999999999997</v>
      </c>
      <c r="G263" s="6"/>
      <c r="H263" s="5" t="s">
        <v>16</v>
      </c>
      <c r="I263" s="15"/>
      <c r="J263" s="77"/>
    </row>
    <row r="264" spans="1:10" s="12" customFormat="1" ht="18" customHeight="1">
      <c r="A264" s="114"/>
      <c r="B264" s="106"/>
      <c r="C264" s="97"/>
      <c r="D264" s="36"/>
      <c r="E264" s="46"/>
      <c r="F264" s="78">
        <f>11.442+100-0.04263</f>
        <v>111.39937</v>
      </c>
      <c r="G264" s="6"/>
      <c r="H264" s="5" t="s">
        <v>11</v>
      </c>
      <c r="I264" s="15"/>
      <c r="J264" s="77"/>
    </row>
    <row r="265" spans="1:10" s="12" customFormat="1" ht="18" customHeight="1">
      <c r="A265" s="114"/>
      <c r="B265" s="106"/>
      <c r="C265" s="97"/>
      <c r="D265" s="36"/>
      <c r="E265" s="46"/>
      <c r="F265" s="23">
        <f>23.5-2.01132</f>
        <v>21.488679999999999</v>
      </c>
      <c r="G265" s="6"/>
      <c r="H265" s="5" t="s">
        <v>15</v>
      </c>
      <c r="I265" s="15"/>
      <c r="J265" s="77"/>
    </row>
    <row r="266" spans="1:10" s="12" customFormat="1" ht="18" customHeight="1">
      <c r="A266" s="114"/>
      <c r="B266" s="107"/>
      <c r="C266" s="98"/>
      <c r="D266" s="37"/>
      <c r="E266" s="46"/>
      <c r="F266" s="23">
        <v>15</v>
      </c>
      <c r="G266" s="6"/>
      <c r="H266" s="5" t="s">
        <v>13</v>
      </c>
      <c r="I266" s="15"/>
      <c r="J266" s="77"/>
    </row>
    <row r="267" spans="1:10" s="12" customFormat="1" ht="18" customHeight="1">
      <c r="A267" s="114"/>
      <c r="B267" s="105">
        <v>2016</v>
      </c>
      <c r="C267" s="102">
        <f>SUM(F267:F272)</f>
        <v>106</v>
      </c>
      <c r="D267" s="33"/>
      <c r="E267" s="46"/>
      <c r="F267" s="7">
        <v>12</v>
      </c>
      <c r="G267" s="6"/>
      <c r="H267" s="5" t="s">
        <v>9</v>
      </c>
      <c r="I267" s="15"/>
      <c r="J267" s="77"/>
    </row>
    <row r="268" spans="1:10" s="12" customFormat="1" ht="18" customHeight="1">
      <c r="A268" s="114"/>
      <c r="B268" s="106"/>
      <c r="C268" s="103"/>
      <c r="D268" s="36"/>
      <c r="E268" s="46"/>
      <c r="F268" s="7">
        <v>19</v>
      </c>
      <c r="G268" s="6"/>
      <c r="H268" s="5" t="s">
        <v>10</v>
      </c>
      <c r="I268" s="15"/>
      <c r="J268" s="77"/>
    </row>
    <row r="269" spans="1:10" s="12" customFormat="1" ht="18" customHeight="1">
      <c r="A269" s="114"/>
      <c r="B269" s="106"/>
      <c r="C269" s="103"/>
      <c r="D269" s="36"/>
      <c r="E269" s="46"/>
      <c r="F269" s="7">
        <v>21.5</v>
      </c>
      <c r="G269" s="6"/>
      <c r="H269" s="5" t="s">
        <v>16</v>
      </c>
      <c r="I269" s="15"/>
      <c r="J269" s="77"/>
    </row>
    <row r="270" spans="1:10" s="12" customFormat="1" ht="18" customHeight="1">
      <c r="A270" s="114"/>
      <c r="B270" s="106"/>
      <c r="C270" s="103"/>
      <c r="D270" s="36"/>
      <c r="E270" s="46"/>
      <c r="F270" s="7">
        <v>15</v>
      </c>
      <c r="G270" s="6"/>
      <c r="H270" s="5" t="s">
        <v>11</v>
      </c>
      <c r="I270" s="15"/>
      <c r="J270" s="77"/>
    </row>
    <row r="271" spans="1:10" s="12" customFormat="1" ht="18" customHeight="1">
      <c r="A271" s="114"/>
      <c r="B271" s="106"/>
      <c r="C271" s="103"/>
      <c r="D271" s="36"/>
      <c r="E271" s="46"/>
      <c r="F271" s="7">
        <v>23.5</v>
      </c>
      <c r="G271" s="6"/>
      <c r="H271" s="5" t="s">
        <v>15</v>
      </c>
      <c r="I271" s="15"/>
      <c r="J271" s="77"/>
    </row>
    <row r="272" spans="1:10" s="12" customFormat="1" ht="18" customHeight="1">
      <c r="A272" s="115"/>
      <c r="B272" s="107"/>
      <c r="C272" s="104"/>
      <c r="D272" s="37"/>
      <c r="E272" s="46"/>
      <c r="F272" s="7">
        <v>15</v>
      </c>
      <c r="G272" s="6"/>
      <c r="H272" s="5" t="s">
        <v>13</v>
      </c>
      <c r="I272" s="15"/>
      <c r="J272" s="77"/>
    </row>
    <row r="273" spans="1:11" s="12" customFormat="1" ht="18.75" customHeight="1">
      <c r="A273" s="113" t="s">
        <v>64</v>
      </c>
      <c r="B273" s="112">
        <v>2014</v>
      </c>
      <c r="C273" s="131">
        <f>E273+E274+E275+E276+F273+F274+F275+F276</f>
        <v>309.27100000000002</v>
      </c>
      <c r="D273" s="102"/>
      <c r="E273" s="7">
        <v>0</v>
      </c>
      <c r="F273" s="7">
        <v>18.25</v>
      </c>
      <c r="G273" s="6"/>
      <c r="H273" s="5" t="s">
        <v>9</v>
      </c>
      <c r="I273" s="85"/>
      <c r="J273" s="77"/>
    </row>
    <row r="274" spans="1:11" s="12" customFormat="1" ht="18.75" customHeight="1">
      <c r="A274" s="114"/>
      <c r="B274" s="112"/>
      <c r="C274" s="131"/>
      <c r="D274" s="103"/>
      <c r="E274" s="7">
        <f>18.25+18.215+228</f>
        <v>264.46500000000003</v>
      </c>
      <c r="F274" s="7">
        <v>0</v>
      </c>
      <c r="G274" s="6"/>
      <c r="H274" s="5" t="s">
        <v>10</v>
      </c>
      <c r="I274" s="86"/>
      <c r="J274" s="77"/>
    </row>
    <row r="275" spans="1:11" s="12" customFormat="1" ht="19.5" customHeight="1">
      <c r="A275" s="114"/>
      <c r="B275" s="112"/>
      <c r="C275" s="131"/>
      <c r="D275" s="103"/>
      <c r="E275" s="7">
        <v>0</v>
      </c>
      <c r="F275" s="7">
        <v>0</v>
      </c>
      <c r="G275" s="6"/>
      <c r="H275" s="5" t="s">
        <v>17</v>
      </c>
      <c r="I275" s="86"/>
      <c r="J275" s="77"/>
    </row>
    <row r="276" spans="1:11" s="12" customFormat="1" ht="19.5" customHeight="1">
      <c r="A276" s="114"/>
      <c r="B276" s="112"/>
      <c r="C276" s="131"/>
      <c r="D276" s="104"/>
      <c r="E276" s="7">
        <f>50-23.444</f>
        <v>26.556000000000001</v>
      </c>
      <c r="F276" s="7">
        <v>0</v>
      </c>
      <c r="G276" s="6"/>
      <c r="H276" s="5" t="s">
        <v>15</v>
      </c>
      <c r="I276" s="86"/>
      <c r="J276" s="77"/>
    </row>
    <row r="277" spans="1:11" s="12" customFormat="1" ht="48" customHeight="1">
      <c r="A277" s="114"/>
      <c r="B277" s="105">
        <v>2015</v>
      </c>
      <c r="C277" s="116">
        <f>F277+F278+F279</f>
        <v>537.68700000000001</v>
      </c>
      <c r="D277" s="33"/>
      <c r="E277" s="46"/>
      <c r="F277" s="7">
        <f>90+100-15.573</f>
        <v>174.42699999999999</v>
      </c>
      <c r="G277" s="6"/>
      <c r="H277" s="5" t="s">
        <v>9</v>
      </c>
      <c r="I277" s="86"/>
      <c r="J277" s="77"/>
    </row>
    <row r="278" spans="1:11" s="12" customFormat="1" ht="51.75" customHeight="1">
      <c r="A278" s="114"/>
      <c r="B278" s="106"/>
      <c r="C278" s="117"/>
      <c r="D278" s="33"/>
      <c r="E278" s="46"/>
      <c r="F278" s="7">
        <f>25+317.44</f>
        <v>342.44</v>
      </c>
      <c r="G278" s="6"/>
      <c r="H278" s="5" t="s">
        <v>10</v>
      </c>
      <c r="I278" s="86"/>
      <c r="J278" s="76"/>
    </row>
    <row r="279" spans="1:11" s="12" customFormat="1" ht="51.75" customHeight="1">
      <c r="A279" s="114"/>
      <c r="B279" s="107"/>
      <c r="C279" s="118"/>
      <c r="D279" s="33"/>
      <c r="E279" s="46"/>
      <c r="F279" s="7">
        <v>20.82</v>
      </c>
      <c r="G279" s="6"/>
      <c r="H279" s="5" t="s">
        <v>17</v>
      </c>
      <c r="I279" s="86"/>
      <c r="J279" s="77"/>
    </row>
    <row r="280" spans="1:11" s="12" customFormat="1" ht="111.75" customHeight="1">
      <c r="A280" s="115"/>
      <c r="B280" s="9">
        <v>2016</v>
      </c>
      <c r="C280" s="10">
        <f>F280</f>
        <v>90</v>
      </c>
      <c r="D280" s="10"/>
      <c r="E280" s="46"/>
      <c r="F280" s="7">
        <v>90</v>
      </c>
      <c r="G280" s="6"/>
      <c r="H280" s="5" t="s">
        <v>9</v>
      </c>
      <c r="I280" s="86"/>
      <c r="J280" s="77"/>
    </row>
    <row r="281" spans="1:11" s="12" customFormat="1" ht="58.5" customHeight="1">
      <c r="A281" s="113" t="s">
        <v>65</v>
      </c>
      <c r="B281" s="105">
        <v>2014</v>
      </c>
      <c r="C281" s="102">
        <f>F281+F282</f>
        <v>216</v>
      </c>
      <c r="D281" s="10"/>
      <c r="E281" s="46"/>
      <c r="F281" s="7">
        <v>116</v>
      </c>
      <c r="G281" s="6"/>
      <c r="H281" s="5" t="s">
        <v>10</v>
      </c>
      <c r="I281" s="86"/>
      <c r="J281" s="77"/>
    </row>
    <row r="282" spans="1:11" s="12" customFormat="1" ht="52.5" customHeight="1">
      <c r="A282" s="115"/>
      <c r="B282" s="107"/>
      <c r="C282" s="104"/>
      <c r="D282" s="10"/>
      <c r="E282" s="46"/>
      <c r="F282" s="7">
        <v>100</v>
      </c>
      <c r="G282" s="6"/>
      <c r="H282" s="5" t="s">
        <v>17</v>
      </c>
      <c r="I282" s="86"/>
      <c r="J282" s="77"/>
    </row>
    <row r="283" spans="1:11" s="12" customFormat="1" ht="144.75" customHeight="1">
      <c r="A283" s="54" t="s">
        <v>69</v>
      </c>
      <c r="B283" s="53">
        <v>2015</v>
      </c>
      <c r="C283" s="37">
        <f>E283+F283</f>
        <v>239.3</v>
      </c>
      <c r="D283" s="10"/>
      <c r="E283" s="40">
        <v>239.3</v>
      </c>
      <c r="F283" s="7">
        <v>0</v>
      </c>
      <c r="G283" s="6"/>
      <c r="H283" s="5" t="s">
        <v>10</v>
      </c>
      <c r="I283" s="87"/>
      <c r="J283" s="77"/>
    </row>
    <row r="284" spans="1:11" ht="20.25">
      <c r="A284" s="157" t="s">
        <v>81</v>
      </c>
      <c r="B284" s="158"/>
      <c r="C284" s="158"/>
      <c r="D284" s="158"/>
      <c r="E284" s="158"/>
      <c r="F284" s="158"/>
      <c r="G284" s="158"/>
      <c r="H284" s="158"/>
      <c r="I284" s="159"/>
      <c r="J284" s="76"/>
    </row>
    <row r="285" spans="1:11" ht="15.75" customHeight="1">
      <c r="A285" s="138" t="s">
        <v>76</v>
      </c>
      <c r="B285" s="139"/>
      <c r="C285" s="139"/>
      <c r="D285" s="139"/>
      <c r="E285" s="139"/>
      <c r="F285" s="139"/>
      <c r="G285" s="139"/>
      <c r="H285" s="139"/>
      <c r="I285" s="140"/>
      <c r="J285" s="76"/>
    </row>
    <row r="286" spans="1:11" ht="18">
      <c r="A286" s="145" t="s">
        <v>82</v>
      </c>
      <c r="B286" s="146"/>
      <c r="C286" s="146"/>
      <c r="D286" s="146"/>
      <c r="E286" s="146"/>
      <c r="F286" s="146"/>
      <c r="G286" s="146"/>
      <c r="H286" s="146"/>
      <c r="I286" s="147"/>
      <c r="J286" s="76"/>
    </row>
    <row r="287" spans="1:11" ht="15.75" customHeight="1">
      <c r="A287" s="113" t="s">
        <v>42</v>
      </c>
      <c r="B287" s="112">
        <v>2014</v>
      </c>
      <c r="C287" s="131">
        <f>SUM(F287:F293)</f>
        <v>1581.1699999999996</v>
      </c>
      <c r="D287" s="10"/>
      <c r="E287" s="40"/>
      <c r="F287" s="7">
        <f>259.98-70-2</f>
        <v>187.98000000000002</v>
      </c>
      <c r="G287" s="17"/>
      <c r="H287" s="5" t="s">
        <v>9</v>
      </c>
      <c r="I287" s="135" t="s">
        <v>24</v>
      </c>
      <c r="J287" s="76"/>
      <c r="K287" s="34"/>
    </row>
    <row r="288" spans="1:11" ht="15.75" customHeight="1">
      <c r="A288" s="114"/>
      <c r="B288" s="112"/>
      <c r="C288" s="131"/>
      <c r="D288" s="10"/>
      <c r="E288" s="40"/>
      <c r="F288" s="7">
        <f>375.06-18.25-8.8-55+2</f>
        <v>295.01</v>
      </c>
      <c r="G288" s="17"/>
      <c r="H288" s="5" t="s">
        <v>10</v>
      </c>
      <c r="I288" s="136"/>
      <c r="J288" s="76"/>
      <c r="K288" s="35"/>
    </row>
    <row r="289" spans="1:11" ht="15.75" customHeight="1">
      <c r="A289" s="114"/>
      <c r="B289" s="112"/>
      <c r="C289" s="131"/>
      <c r="D289" s="10"/>
      <c r="E289" s="40"/>
      <c r="F289" s="7">
        <f>167.48+7.68-26</f>
        <v>149.16</v>
      </c>
      <c r="G289" s="17"/>
      <c r="H289" s="5" t="s">
        <v>19</v>
      </c>
      <c r="I289" s="136"/>
      <c r="J289" s="76"/>
      <c r="K289" s="35"/>
    </row>
    <row r="290" spans="1:11" ht="15.75" customHeight="1">
      <c r="A290" s="114"/>
      <c r="B290" s="112"/>
      <c r="C290" s="131"/>
      <c r="D290" s="10"/>
      <c r="E290" s="40"/>
      <c r="F290" s="7">
        <f>261.2-50</f>
        <v>211.2</v>
      </c>
      <c r="G290" s="17"/>
      <c r="H290" s="5" t="s">
        <v>20</v>
      </c>
      <c r="I290" s="136"/>
      <c r="J290" s="76"/>
      <c r="K290" s="35"/>
    </row>
    <row r="291" spans="1:11" ht="15.75" customHeight="1">
      <c r="A291" s="114"/>
      <c r="B291" s="112"/>
      <c r="C291" s="131"/>
      <c r="D291" s="10"/>
      <c r="E291" s="40"/>
      <c r="F291" s="7">
        <f>565.6-11-22-43-100</f>
        <v>389.6</v>
      </c>
      <c r="G291" s="17"/>
      <c r="H291" s="5" t="s">
        <v>21</v>
      </c>
      <c r="I291" s="136"/>
      <c r="J291" s="76"/>
      <c r="K291" s="35"/>
    </row>
    <row r="292" spans="1:11" ht="15.75" customHeight="1">
      <c r="A292" s="114"/>
      <c r="B292" s="112"/>
      <c r="C292" s="131"/>
      <c r="D292" s="10"/>
      <c r="E292" s="40"/>
      <c r="F292" s="7">
        <f>206.6+10-9.5-19</f>
        <v>188.1</v>
      </c>
      <c r="G292" s="17"/>
      <c r="H292" s="5" t="s">
        <v>22</v>
      </c>
      <c r="I292" s="136"/>
      <c r="J292" s="76"/>
      <c r="K292" s="35"/>
    </row>
    <row r="293" spans="1:11" ht="15.75" customHeight="1">
      <c r="A293" s="114"/>
      <c r="B293" s="112"/>
      <c r="C293" s="131"/>
      <c r="D293" s="10"/>
      <c r="E293" s="40"/>
      <c r="F293" s="7">
        <f>290.12-130</f>
        <v>160.12</v>
      </c>
      <c r="G293" s="17"/>
      <c r="H293" s="5" t="s">
        <v>23</v>
      </c>
      <c r="I293" s="136"/>
      <c r="J293" s="76"/>
      <c r="K293" s="141"/>
    </row>
    <row r="294" spans="1:11" ht="15.75" customHeight="1">
      <c r="A294" s="114"/>
      <c r="B294" s="112">
        <v>2015</v>
      </c>
      <c r="C294" s="111">
        <f>F294+F295+F296+F297+F298+F299+F300</f>
        <v>1542.6115399999999</v>
      </c>
      <c r="D294" s="10"/>
      <c r="E294" s="40"/>
      <c r="F294" s="23">
        <f>319-12.38168-0.02972</f>
        <v>306.58859999999999</v>
      </c>
      <c r="G294" s="17"/>
      <c r="H294" s="5" t="s">
        <v>10</v>
      </c>
      <c r="I294" s="136"/>
      <c r="J294" s="76"/>
      <c r="K294" s="141"/>
    </row>
    <row r="295" spans="1:11" ht="15.75" customHeight="1">
      <c r="A295" s="114"/>
      <c r="B295" s="112"/>
      <c r="C295" s="111"/>
      <c r="D295" s="10"/>
      <c r="E295" s="40"/>
      <c r="F295" s="23">
        <f>159</f>
        <v>159</v>
      </c>
      <c r="G295" s="17"/>
      <c r="H295" s="5" t="s">
        <v>19</v>
      </c>
      <c r="I295" s="136"/>
      <c r="J295" s="76"/>
      <c r="K295" s="141"/>
    </row>
    <row r="296" spans="1:11" ht="15.75" customHeight="1">
      <c r="A296" s="114"/>
      <c r="B296" s="112"/>
      <c r="C296" s="111"/>
      <c r="D296" s="10"/>
      <c r="E296" s="40"/>
      <c r="F296" s="23">
        <f>203.5298-10+5</f>
        <v>198.52979999999999</v>
      </c>
      <c r="G296" s="17"/>
      <c r="H296" s="5" t="s">
        <v>20</v>
      </c>
      <c r="I296" s="136"/>
      <c r="J296" s="76"/>
      <c r="K296" s="141"/>
    </row>
    <row r="297" spans="1:11" ht="15.75" customHeight="1">
      <c r="A297" s="114"/>
      <c r="B297" s="112"/>
      <c r="C297" s="111"/>
      <c r="D297" s="10"/>
      <c r="E297" s="40"/>
      <c r="F297" s="23">
        <f>407.6-4-4</f>
        <v>399.6</v>
      </c>
      <c r="G297" s="17"/>
      <c r="H297" s="5" t="s">
        <v>21</v>
      </c>
      <c r="I297" s="136"/>
      <c r="J297" s="76"/>
      <c r="K297" s="141"/>
    </row>
    <row r="298" spans="1:11" ht="15.75" customHeight="1">
      <c r="A298" s="114"/>
      <c r="B298" s="112"/>
      <c r="C298" s="111"/>
      <c r="D298" s="10"/>
      <c r="E298" s="40"/>
      <c r="F298" s="23">
        <v>175.34780000000001</v>
      </c>
      <c r="G298" s="17"/>
      <c r="H298" s="5" t="s">
        <v>22</v>
      </c>
      <c r="I298" s="136"/>
      <c r="J298" s="76"/>
      <c r="K298" s="141"/>
    </row>
    <row r="299" spans="1:11" ht="15.75" customHeight="1">
      <c r="A299" s="114"/>
      <c r="B299" s="112"/>
      <c r="C299" s="111"/>
      <c r="D299" s="10"/>
      <c r="E299" s="40"/>
      <c r="F299" s="23">
        <f>137.139-1.36458</f>
        <v>135.77442000000002</v>
      </c>
      <c r="G299" s="17"/>
      <c r="H299" s="5" t="s">
        <v>23</v>
      </c>
      <c r="I299" s="136"/>
      <c r="J299" s="76"/>
      <c r="K299" s="141"/>
    </row>
    <row r="300" spans="1:11" ht="15.75" customHeight="1">
      <c r="A300" s="114"/>
      <c r="B300" s="112"/>
      <c r="C300" s="111"/>
      <c r="D300" s="10"/>
      <c r="E300" s="40"/>
      <c r="F300" s="23">
        <f>220-43.73-8.49908</f>
        <v>167.77092000000002</v>
      </c>
      <c r="G300" s="17"/>
      <c r="H300" s="5" t="s">
        <v>9</v>
      </c>
      <c r="I300" s="136"/>
      <c r="J300" s="76"/>
      <c r="K300" s="141"/>
    </row>
    <row r="301" spans="1:11" ht="15.75" customHeight="1">
      <c r="A301" s="114"/>
      <c r="B301" s="105">
        <v>2016</v>
      </c>
      <c r="C301" s="142">
        <f>F301+F302+F303+F304+F305+F306+F307</f>
        <v>1625.2</v>
      </c>
      <c r="D301" s="69"/>
      <c r="E301" s="70"/>
      <c r="F301" s="71">
        <v>341.6</v>
      </c>
      <c r="G301" s="17"/>
      <c r="H301" s="5" t="s">
        <v>10</v>
      </c>
      <c r="I301" s="136"/>
      <c r="J301" s="76"/>
      <c r="K301" s="141"/>
    </row>
    <row r="302" spans="1:11" ht="15.75" customHeight="1">
      <c r="A302" s="114"/>
      <c r="B302" s="106"/>
      <c r="C302" s="143"/>
      <c r="D302" s="72"/>
      <c r="E302" s="70"/>
      <c r="F302" s="71">
        <v>135.1</v>
      </c>
      <c r="G302" s="17"/>
      <c r="H302" s="5" t="s">
        <v>19</v>
      </c>
      <c r="I302" s="136"/>
      <c r="J302" s="76"/>
      <c r="K302" s="141"/>
    </row>
    <row r="303" spans="1:11" ht="15.75" customHeight="1">
      <c r="A303" s="114"/>
      <c r="B303" s="106"/>
      <c r="C303" s="143"/>
      <c r="D303" s="72"/>
      <c r="E303" s="70"/>
      <c r="F303" s="71">
        <v>215.1</v>
      </c>
      <c r="G303" s="17"/>
      <c r="H303" s="5" t="s">
        <v>20</v>
      </c>
      <c r="I303" s="136"/>
      <c r="J303" s="76"/>
      <c r="K303" s="141"/>
    </row>
    <row r="304" spans="1:11" ht="15.75" customHeight="1">
      <c r="A304" s="114"/>
      <c r="B304" s="106"/>
      <c r="C304" s="143"/>
      <c r="D304" s="72"/>
      <c r="E304" s="70"/>
      <c r="F304" s="71">
        <v>438.1</v>
      </c>
      <c r="G304" s="17"/>
      <c r="H304" s="5" t="s">
        <v>21</v>
      </c>
      <c r="I304" s="136"/>
      <c r="J304" s="76"/>
      <c r="K304" s="141"/>
    </row>
    <row r="305" spans="1:11" ht="15.75" customHeight="1">
      <c r="A305" s="114"/>
      <c r="B305" s="106"/>
      <c r="C305" s="143"/>
      <c r="D305" s="72"/>
      <c r="E305" s="70"/>
      <c r="F305" s="71">
        <v>205.5</v>
      </c>
      <c r="G305" s="17"/>
      <c r="H305" s="5" t="s">
        <v>22</v>
      </c>
      <c r="I305" s="136"/>
      <c r="J305" s="76"/>
      <c r="K305" s="141"/>
    </row>
    <row r="306" spans="1:11" ht="15.75" customHeight="1">
      <c r="A306" s="114"/>
      <c r="B306" s="106"/>
      <c r="C306" s="143"/>
      <c r="D306" s="72"/>
      <c r="E306" s="70"/>
      <c r="F306" s="71">
        <f>96.2-20</f>
        <v>76.2</v>
      </c>
      <c r="G306" s="17"/>
      <c r="H306" s="5" t="s">
        <v>23</v>
      </c>
      <c r="I306" s="137"/>
      <c r="J306" s="76"/>
      <c r="K306" s="141"/>
    </row>
    <row r="307" spans="1:11" ht="15.75" customHeight="1">
      <c r="A307" s="115"/>
      <c r="B307" s="107"/>
      <c r="C307" s="144"/>
      <c r="D307" s="73"/>
      <c r="E307" s="70"/>
      <c r="F307" s="71">
        <v>213.6</v>
      </c>
      <c r="G307" s="17"/>
      <c r="H307" s="5" t="s">
        <v>9</v>
      </c>
      <c r="I307" s="74"/>
      <c r="J307" s="76"/>
      <c r="K307" s="141"/>
    </row>
    <row r="308" spans="1:11" ht="15.75" customHeight="1">
      <c r="A308" s="113" t="s">
        <v>57</v>
      </c>
      <c r="B308" s="105">
        <v>2014</v>
      </c>
      <c r="C308" s="102">
        <f>SUM(F308:F314)+E308+E309+E310+E311+E312+E313+E314</f>
        <v>198.142</v>
      </c>
      <c r="D308" s="33"/>
      <c r="E308" s="22">
        <v>33.201999999999998</v>
      </c>
      <c r="F308" s="7">
        <v>0</v>
      </c>
      <c r="G308" s="17"/>
      <c r="H308" s="5" t="s">
        <v>9</v>
      </c>
      <c r="I308" s="75"/>
      <c r="J308" s="76"/>
      <c r="K308" s="141"/>
    </row>
    <row r="309" spans="1:11" ht="15.75" customHeight="1">
      <c r="A309" s="114"/>
      <c r="B309" s="106"/>
      <c r="C309" s="103"/>
      <c r="D309" s="36"/>
      <c r="E309" s="22">
        <v>35</v>
      </c>
      <c r="F309" s="7">
        <v>0</v>
      </c>
      <c r="G309" s="17"/>
      <c r="H309" s="5" t="s">
        <v>10</v>
      </c>
      <c r="I309" s="75"/>
      <c r="J309" s="76"/>
      <c r="K309" s="141"/>
    </row>
    <row r="310" spans="1:11" ht="15.75" customHeight="1">
      <c r="A310" s="114"/>
      <c r="B310" s="106"/>
      <c r="C310" s="103"/>
      <c r="D310" s="36"/>
      <c r="E310" s="22"/>
      <c r="F310" s="7">
        <v>30</v>
      </c>
      <c r="G310" s="17"/>
      <c r="H310" s="5" t="s">
        <v>19</v>
      </c>
      <c r="I310" s="75"/>
      <c r="J310" s="76"/>
      <c r="K310" s="141"/>
    </row>
    <row r="311" spans="1:11" ht="15.75" customHeight="1">
      <c r="A311" s="114"/>
      <c r="B311" s="106"/>
      <c r="C311" s="103"/>
      <c r="D311" s="36"/>
      <c r="E311" s="22"/>
      <c r="F311" s="7">
        <v>30</v>
      </c>
      <c r="G311" s="17"/>
      <c r="H311" s="5" t="s">
        <v>20</v>
      </c>
      <c r="I311" s="75"/>
      <c r="J311" s="76"/>
      <c r="K311" s="141"/>
    </row>
    <row r="312" spans="1:11" ht="15.75" customHeight="1">
      <c r="A312" s="114"/>
      <c r="B312" s="106"/>
      <c r="C312" s="103"/>
      <c r="D312" s="36"/>
      <c r="E312" s="22"/>
      <c r="F312" s="7">
        <v>30</v>
      </c>
      <c r="G312" s="17"/>
      <c r="H312" s="5" t="s">
        <v>21</v>
      </c>
      <c r="I312" s="75"/>
      <c r="J312" s="76"/>
      <c r="K312" s="141"/>
    </row>
    <row r="313" spans="1:11" ht="15.75" customHeight="1">
      <c r="A313" s="114"/>
      <c r="B313" s="106"/>
      <c r="C313" s="103"/>
      <c r="D313" s="36"/>
      <c r="E313" s="22">
        <f>20-0.06</f>
        <v>19.940000000000001</v>
      </c>
      <c r="F313" s="7">
        <v>0</v>
      </c>
      <c r="G313" s="17"/>
      <c r="H313" s="5" t="s">
        <v>22</v>
      </c>
      <c r="I313" s="75"/>
      <c r="J313" s="76"/>
      <c r="K313" s="141"/>
    </row>
    <row r="314" spans="1:11" ht="15.75" customHeight="1">
      <c r="A314" s="114"/>
      <c r="B314" s="107"/>
      <c r="C314" s="104"/>
      <c r="D314" s="37"/>
      <c r="E314" s="40"/>
      <c r="F314" s="7">
        <v>20</v>
      </c>
      <c r="G314" s="17"/>
      <c r="H314" s="5" t="s">
        <v>23</v>
      </c>
      <c r="I314" s="75"/>
      <c r="J314" s="76"/>
    </row>
    <row r="315" spans="1:11" ht="15.75" customHeight="1">
      <c r="A315" s="114"/>
      <c r="B315" s="105">
        <v>2015</v>
      </c>
      <c r="C315" s="96">
        <f>SUM(F315:F321)</f>
        <v>23.874099999999999</v>
      </c>
      <c r="D315" s="33"/>
      <c r="E315" s="40"/>
      <c r="F315" s="23">
        <v>18.100899999999999</v>
      </c>
      <c r="G315" s="17"/>
      <c r="H315" s="5" t="s">
        <v>9</v>
      </c>
      <c r="I315" s="75"/>
      <c r="J315" s="76"/>
    </row>
    <row r="316" spans="1:11" ht="15.75" customHeight="1">
      <c r="A316" s="114"/>
      <c r="B316" s="106"/>
      <c r="C316" s="97"/>
      <c r="D316" s="36"/>
      <c r="E316" s="40"/>
      <c r="F316" s="23">
        <v>0</v>
      </c>
      <c r="G316" s="17"/>
      <c r="H316" s="5" t="s">
        <v>10</v>
      </c>
      <c r="I316" s="75"/>
      <c r="J316" s="76"/>
    </row>
    <row r="317" spans="1:11" ht="15.75" customHeight="1">
      <c r="A317" s="114"/>
      <c r="B317" s="106"/>
      <c r="C317" s="97"/>
      <c r="D317" s="36"/>
      <c r="E317" s="40"/>
      <c r="F317" s="23">
        <v>0</v>
      </c>
      <c r="G317" s="17"/>
      <c r="H317" s="5" t="s">
        <v>19</v>
      </c>
      <c r="I317" s="75"/>
      <c r="J317" s="76"/>
    </row>
    <row r="318" spans="1:11" ht="15.75" customHeight="1">
      <c r="A318" s="114"/>
      <c r="B318" s="106"/>
      <c r="C318" s="97"/>
      <c r="D318" s="36"/>
      <c r="E318" s="40"/>
      <c r="F318" s="23">
        <v>4.3</v>
      </c>
      <c r="G318" s="17"/>
      <c r="H318" s="5" t="s">
        <v>20</v>
      </c>
      <c r="I318" s="75"/>
      <c r="J318" s="76"/>
    </row>
    <row r="319" spans="1:11" ht="15.75" customHeight="1">
      <c r="A319" s="114"/>
      <c r="B319" s="106"/>
      <c r="C319" s="97"/>
      <c r="D319" s="36"/>
      <c r="E319" s="40"/>
      <c r="F319" s="23">
        <v>1.4732000000000001</v>
      </c>
      <c r="G319" s="17"/>
      <c r="H319" s="5" t="s">
        <v>21</v>
      </c>
      <c r="I319" s="75"/>
      <c r="J319" s="76"/>
    </row>
    <row r="320" spans="1:11" ht="15.75" customHeight="1">
      <c r="A320" s="114"/>
      <c r="B320" s="106"/>
      <c r="C320" s="97"/>
      <c r="D320" s="36"/>
      <c r="E320" s="40"/>
      <c r="F320" s="23">
        <v>0</v>
      </c>
      <c r="G320" s="17"/>
      <c r="H320" s="5" t="s">
        <v>22</v>
      </c>
      <c r="I320" s="75"/>
      <c r="J320" s="76"/>
    </row>
    <row r="321" spans="1:10" ht="15.75" customHeight="1">
      <c r="A321" s="114"/>
      <c r="B321" s="107"/>
      <c r="C321" s="98"/>
      <c r="D321" s="37"/>
      <c r="E321" s="40"/>
      <c r="F321" s="23">
        <v>0</v>
      </c>
      <c r="G321" s="17"/>
      <c r="H321" s="5" t="s">
        <v>23</v>
      </c>
      <c r="I321" s="75"/>
      <c r="J321" s="76"/>
    </row>
    <row r="322" spans="1:10" ht="15.75" customHeight="1">
      <c r="A322" s="114"/>
      <c r="B322" s="105">
        <v>2016</v>
      </c>
      <c r="C322" s="102">
        <f>SUM(F322:F328)</f>
        <v>20</v>
      </c>
      <c r="D322" s="33"/>
      <c r="E322" s="40"/>
      <c r="F322" s="7">
        <v>0</v>
      </c>
      <c r="G322" s="17"/>
      <c r="H322" s="5" t="s">
        <v>9</v>
      </c>
      <c r="I322" s="75"/>
      <c r="J322" s="76"/>
    </row>
    <row r="323" spans="1:10" ht="15.75" customHeight="1">
      <c r="A323" s="114"/>
      <c r="B323" s="106"/>
      <c r="C323" s="103"/>
      <c r="D323" s="36"/>
      <c r="E323" s="40"/>
      <c r="F323" s="7">
        <v>0</v>
      </c>
      <c r="G323" s="17"/>
      <c r="H323" s="5" t="s">
        <v>10</v>
      </c>
      <c r="I323" s="75"/>
      <c r="J323" s="76"/>
    </row>
    <row r="324" spans="1:10" ht="15.75" customHeight="1">
      <c r="A324" s="114"/>
      <c r="B324" s="106"/>
      <c r="C324" s="103"/>
      <c r="D324" s="36"/>
      <c r="E324" s="40"/>
      <c r="F324" s="7">
        <v>0</v>
      </c>
      <c r="G324" s="17"/>
      <c r="H324" s="5" t="s">
        <v>19</v>
      </c>
      <c r="I324" s="75"/>
      <c r="J324" s="76"/>
    </row>
    <row r="325" spans="1:10" ht="15.75" customHeight="1">
      <c r="A325" s="114"/>
      <c r="B325" s="106"/>
      <c r="C325" s="103"/>
      <c r="D325" s="36"/>
      <c r="E325" s="40"/>
      <c r="F325" s="7">
        <v>0</v>
      </c>
      <c r="G325" s="17"/>
      <c r="H325" s="5" t="s">
        <v>20</v>
      </c>
      <c r="I325" s="75"/>
      <c r="J325" s="76"/>
    </row>
    <row r="326" spans="1:10" ht="15.75" customHeight="1">
      <c r="A326" s="114"/>
      <c r="B326" s="106"/>
      <c r="C326" s="103"/>
      <c r="D326" s="36"/>
      <c r="E326" s="40"/>
      <c r="F326" s="7">
        <v>10</v>
      </c>
      <c r="G326" s="17"/>
      <c r="H326" s="5" t="s">
        <v>21</v>
      </c>
      <c r="I326" s="75"/>
      <c r="J326" s="76"/>
    </row>
    <row r="327" spans="1:10" ht="15.75" customHeight="1">
      <c r="A327" s="114"/>
      <c r="B327" s="106"/>
      <c r="C327" s="103"/>
      <c r="D327" s="36"/>
      <c r="E327" s="40"/>
      <c r="F327" s="7">
        <v>10</v>
      </c>
      <c r="G327" s="17"/>
      <c r="H327" s="5" t="s">
        <v>22</v>
      </c>
      <c r="I327" s="75"/>
      <c r="J327" s="76"/>
    </row>
    <row r="328" spans="1:10" ht="15.75" customHeight="1">
      <c r="A328" s="115"/>
      <c r="B328" s="107"/>
      <c r="C328" s="104"/>
      <c r="D328" s="37"/>
      <c r="E328" s="40"/>
      <c r="F328" s="7">
        <v>0</v>
      </c>
      <c r="G328" s="17"/>
      <c r="H328" s="5" t="s">
        <v>23</v>
      </c>
      <c r="I328" s="39"/>
      <c r="J328" s="76"/>
    </row>
    <row r="329" spans="1:10" ht="15.75" customHeight="1">
      <c r="A329" s="113" t="s">
        <v>43</v>
      </c>
      <c r="B329" s="105">
        <v>2014</v>
      </c>
      <c r="C329" s="102">
        <f>F329+F330+F331+F332+F333+F334</f>
        <v>8.0399999999999991</v>
      </c>
      <c r="D329" s="33"/>
      <c r="E329" s="40"/>
      <c r="F329" s="7">
        <v>1.1499999999999999</v>
      </c>
      <c r="G329" s="17"/>
      <c r="H329" s="5" t="s">
        <v>9</v>
      </c>
      <c r="I329" s="74"/>
      <c r="J329" s="76"/>
    </row>
    <row r="330" spans="1:10" ht="15.75" customHeight="1">
      <c r="A330" s="114"/>
      <c r="B330" s="106"/>
      <c r="C330" s="103"/>
      <c r="D330" s="36"/>
      <c r="E330" s="40"/>
      <c r="F330" s="7">
        <v>0.57499999999999996</v>
      </c>
      <c r="G330" s="17"/>
      <c r="H330" s="5" t="s">
        <v>19</v>
      </c>
      <c r="I330" s="75"/>
      <c r="J330" s="76"/>
    </row>
    <row r="331" spans="1:10" ht="15.75" customHeight="1">
      <c r="A331" s="114"/>
      <c r="B331" s="106"/>
      <c r="C331" s="103"/>
      <c r="D331" s="36"/>
      <c r="E331" s="40"/>
      <c r="F331" s="7">
        <v>1.1499999999999999</v>
      </c>
      <c r="G331" s="17"/>
      <c r="H331" s="5" t="s">
        <v>20</v>
      </c>
      <c r="I331" s="75"/>
      <c r="J331" s="76"/>
    </row>
    <row r="332" spans="1:10" ht="15.75" customHeight="1">
      <c r="A332" s="114"/>
      <c r="B332" s="106"/>
      <c r="C332" s="103"/>
      <c r="D332" s="36"/>
      <c r="E332" s="40"/>
      <c r="F332" s="7">
        <v>2.2949999999999999</v>
      </c>
      <c r="G332" s="17"/>
      <c r="H332" s="5" t="s">
        <v>21</v>
      </c>
      <c r="I332" s="75"/>
      <c r="J332" s="76"/>
    </row>
    <row r="333" spans="1:10" ht="15.75" customHeight="1">
      <c r="A333" s="114"/>
      <c r="B333" s="106"/>
      <c r="C333" s="103"/>
      <c r="D333" s="36"/>
      <c r="E333" s="40"/>
      <c r="F333" s="7">
        <v>0.57499999999999996</v>
      </c>
      <c r="G333" s="17"/>
      <c r="H333" s="5" t="s">
        <v>22</v>
      </c>
      <c r="I333" s="75"/>
      <c r="J333" s="76"/>
    </row>
    <row r="334" spans="1:10" ht="15.75" customHeight="1">
      <c r="A334" s="114"/>
      <c r="B334" s="107"/>
      <c r="C334" s="104"/>
      <c r="D334" s="37"/>
      <c r="E334" s="40"/>
      <c r="F334" s="7">
        <v>2.2949999999999999</v>
      </c>
      <c r="G334" s="17"/>
      <c r="H334" s="5" t="s">
        <v>23</v>
      </c>
      <c r="I334" s="75"/>
      <c r="J334" s="76"/>
    </row>
    <row r="335" spans="1:10" ht="15.75" customHeight="1">
      <c r="A335" s="114"/>
      <c r="B335" s="105">
        <v>2015</v>
      </c>
      <c r="C335" s="102">
        <f>F335+F336+F337+F338+F339+F340</f>
        <v>6.89</v>
      </c>
      <c r="D335" s="33"/>
      <c r="E335" s="40"/>
      <c r="F335" s="7">
        <v>0</v>
      </c>
      <c r="G335" s="17"/>
      <c r="H335" s="5" t="s">
        <v>9</v>
      </c>
      <c r="I335" s="75"/>
      <c r="J335" s="76"/>
    </row>
    <row r="336" spans="1:10" ht="15.75" customHeight="1">
      <c r="A336" s="114"/>
      <c r="B336" s="106"/>
      <c r="C336" s="103"/>
      <c r="D336" s="36"/>
      <c r="E336" s="40"/>
      <c r="F336" s="7">
        <v>0.57499999999999996</v>
      </c>
      <c r="G336" s="17"/>
      <c r="H336" s="5" t="s">
        <v>19</v>
      </c>
      <c r="I336" s="75"/>
      <c r="J336" s="76"/>
    </row>
    <row r="337" spans="1:10" ht="15.75" customHeight="1">
      <c r="A337" s="114"/>
      <c r="B337" s="106"/>
      <c r="C337" s="103"/>
      <c r="D337" s="36"/>
      <c r="E337" s="40"/>
      <c r="F337" s="7">
        <v>1.1499999999999999</v>
      </c>
      <c r="G337" s="17"/>
      <c r="H337" s="5" t="s">
        <v>20</v>
      </c>
      <c r="I337" s="75"/>
      <c r="J337" s="76"/>
    </row>
    <row r="338" spans="1:10" ht="15.75" customHeight="1">
      <c r="A338" s="114"/>
      <c r="B338" s="106"/>
      <c r="C338" s="103"/>
      <c r="D338" s="36"/>
      <c r="E338" s="40"/>
      <c r="F338" s="7">
        <v>2.2949999999999999</v>
      </c>
      <c r="G338" s="17"/>
      <c r="H338" s="5" t="s">
        <v>21</v>
      </c>
      <c r="I338" s="75"/>
      <c r="J338" s="76"/>
    </row>
    <row r="339" spans="1:10" ht="15.75" customHeight="1">
      <c r="A339" s="114"/>
      <c r="B339" s="106"/>
      <c r="C339" s="103"/>
      <c r="D339" s="36"/>
      <c r="E339" s="40"/>
      <c r="F339" s="7">
        <v>0.57499999999999996</v>
      </c>
      <c r="G339" s="17"/>
      <c r="H339" s="5" t="s">
        <v>22</v>
      </c>
      <c r="I339" s="75"/>
      <c r="J339" s="76"/>
    </row>
    <row r="340" spans="1:10" ht="15.75" customHeight="1">
      <c r="A340" s="114"/>
      <c r="B340" s="107"/>
      <c r="C340" s="104"/>
      <c r="D340" s="37"/>
      <c r="E340" s="40"/>
      <c r="F340" s="7">
        <v>2.2949999999999999</v>
      </c>
      <c r="G340" s="17"/>
      <c r="H340" s="5" t="s">
        <v>23</v>
      </c>
      <c r="I340" s="75"/>
      <c r="J340" s="76"/>
    </row>
    <row r="341" spans="1:10" ht="15.75" customHeight="1">
      <c r="A341" s="114"/>
      <c r="B341" s="105">
        <v>2016</v>
      </c>
      <c r="C341" s="102">
        <f>F341+F342+F343+F344+F345+F346</f>
        <v>8.0399999999999991</v>
      </c>
      <c r="D341" s="33"/>
      <c r="E341" s="40"/>
      <c r="F341" s="7">
        <v>1.1499999999999999</v>
      </c>
      <c r="G341" s="17"/>
      <c r="H341" s="5" t="s">
        <v>9</v>
      </c>
      <c r="I341" s="75"/>
      <c r="J341" s="76"/>
    </row>
    <row r="342" spans="1:10" ht="15.75" customHeight="1">
      <c r="A342" s="114"/>
      <c r="B342" s="106"/>
      <c r="C342" s="103"/>
      <c r="D342" s="36"/>
      <c r="E342" s="40"/>
      <c r="F342" s="7">
        <v>0.57499999999999996</v>
      </c>
      <c r="G342" s="17"/>
      <c r="H342" s="5" t="s">
        <v>19</v>
      </c>
      <c r="I342" s="75"/>
      <c r="J342" s="76"/>
    </row>
    <row r="343" spans="1:10" ht="15.75" customHeight="1">
      <c r="A343" s="114"/>
      <c r="B343" s="106"/>
      <c r="C343" s="103"/>
      <c r="D343" s="36"/>
      <c r="E343" s="40"/>
      <c r="F343" s="7">
        <v>1.1499999999999999</v>
      </c>
      <c r="G343" s="17"/>
      <c r="H343" s="5" t="s">
        <v>20</v>
      </c>
      <c r="I343" s="75"/>
      <c r="J343" s="76"/>
    </row>
    <row r="344" spans="1:10" ht="15.75" customHeight="1">
      <c r="A344" s="114"/>
      <c r="B344" s="106"/>
      <c r="C344" s="103"/>
      <c r="D344" s="36"/>
      <c r="E344" s="40"/>
      <c r="F344" s="7">
        <v>2.2949999999999999</v>
      </c>
      <c r="G344" s="17"/>
      <c r="H344" s="5" t="s">
        <v>21</v>
      </c>
      <c r="I344" s="75"/>
      <c r="J344" s="76"/>
    </row>
    <row r="345" spans="1:10" ht="15.75" customHeight="1">
      <c r="A345" s="114"/>
      <c r="B345" s="106"/>
      <c r="C345" s="103"/>
      <c r="D345" s="36"/>
      <c r="E345" s="40"/>
      <c r="F345" s="7">
        <v>0.57499999999999996</v>
      </c>
      <c r="G345" s="17"/>
      <c r="H345" s="5" t="s">
        <v>22</v>
      </c>
      <c r="I345" s="75"/>
      <c r="J345" s="76"/>
    </row>
    <row r="346" spans="1:10" ht="15.75" customHeight="1">
      <c r="A346" s="115"/>
      <c r="B346" s="107"/>
      <c r="C346" s="104"/>
      <c r="D346" s="37"/>
      <c r="E346" s="40"/>
      <c r="F346" s="7">
        <v>2.2949999999999999</v>
      </c>
      <c r="G346" s="17"/>
      <c r="H346" s="5" t="s">
        <v>23</v>
      </c>
      <c r="I346" s="75"/>
      <c r="J346" s="76"/>
    </row>
    <row r="347" spans="1:10" ht="31.5" customHeight="1">
      <c r="A347" s="25" t="s">
        <v>40</v>
      </c>
      <c r="B347" s="26"/>
      <c r="C347" s="56">
        <f>C348+C349+C350</f>
        <v>12648.421189999999</v>
      </c>
      <c r="D347" s="10"/>
      <c r="E347" s="40"/>
      <c r="F347" s="56">
        <f>F348+F349+F350</f>
        <v>10873.13017</v>
      </c>
      <c r="G347" s="17"/>
      <c r="H347" s="5"/>
      <c r="I347" s="75"/>
      <c r="J347" s="76"/>
    </row>
    <row r="348" spans="1:10" ht="27" customHeight="1">
      <c r="A348" s="18" t="s">
        <v>37</v>
      </c>
      <c r="B348" s="27"/>
      <c r="C348" s="50">
        <f>E348+F348</f>
        <v>4753.2230199999995</v>
      </c>
      <c r="D348" s="24"/>
      <c r="E348" s="57">
        <f>E12+E13+E14+E15+E16+E17+E54+E55+E56+E57+E58+E59+E60+E98+E99+E114+E115+E116+E117+E118+E150+E151+E152+E153+E154+E155+E156+E181+E182+E183+E184+E185+E186+E187+E203+E224+E234+E235+E236+E237+E238+E239+E240+E256+E257+E259+E260+E273+E274+E275+E276+E308+E309+E313</f>
        <v>1535.9910200000002</v>
      </c>
      <c r="F348" s="50">
        <f>F12+F13+F14+F15+F16+F17+F18+F33+F34+F35+F36+F37+F38+F39+F54+F55+F56+F57+F58+F59+F60+F75+F76+F77+F78+F79+F80+F81+F96+F97+F98+F99+F100+F101+F114+F115+F116+F117+F118+F129+F130+F131+F132+F133+F134+F135+F150+F151+F152+F153+F154+F155+F156+F181+F182+F183+F184+F185+F186+F187+F202+F203+F204+F205+F206+F207+F208+F223+F225+F226+F234+F235+F236+F237+F238+F239+F240+F255+F256+F257+F258+F259+F260+F273+F274+F275+F276+F281+F282+F287+F288+F289+F290+F291+F292+F293+F308+F309+F310+F311+F312+F313+F314+F329+F330+F331+F332+F333+F334</f>
        <v>3217.2319999999995</v>
      </c>
      <c r="G348" s="16"/>
      <c r="H348" s="16"/>
      <c r="I348" s="75"/>
      <c r="J348" s="76"/>
    </row>
    <row r="349" spans="1:10" ht="27.75" customHeight="1">
      <c r="A349" s="18" t="s">
        <v>38</v>
      </c>
      <c r="B349" s="27"/>
      <c r="C349" s="50">
        <f>E349+F349</f>
        <v>4309.7441699999999</v>
      </c>
      <c r="D349" s="24"/>
      <c r="E349" s="81">
        <f>E283</f>
        <v>239.3</v>
      </c>
      <c r="F349" s="50">
        <f>F19+F20+F21+F22+F23+F24+F25+F40+F41+F42+F43+F44+F45+F46+F61+F62+F63+F64+F65+F66+F67+F82+F83+F84+F85+F86+F87+F88+F102+F103+F104+F105+F106+F107+F119+F120+F121+F122+F123+F136+F137+F138+F139+F140+F141+F142+F157+F158+F159+F160+F161+F162+F163+F171+F175+F176+F188+F189+F190+F191+F192+F193+F194+F209+F210+F211+F212+F213+F214+F215+F227+F228+F229+F230+F241+F242+F243+F244+F245+F246+F247+F261+F262+F263+F264+F265+F266+F277+F278+F279+F283+F294+F295+F296+F297+F298+F299+F300+F315+F316+F317+F318+F319+F320+F321+F335+F336+F337+F338+F339+F340</f>
        <v>4070.4441700000002</v>
      </c>
      <c r="G349" s="16"/>
      <c r="H349" s="16"/>
      <c r="I349" s="75"/>
      <c r="J349" s="76"/>
    </row>
    <row r="350" spans="1:10" ht="30" customHeight="1">
      <c r="A350" s="18" t="s">
        <v>41</v>
      </c>
      <c r="B350" s="27"/>
      <c r="C350" s="83">
        <f>F350</f>
        <v>3585.4539999999997</v>
      </c>
      <c r="D350" s="83"/>
      <c r="E350" s="84"/>
      <c r="F350" s="83">
        <f>F26+F27+F28+F29+F30+F31+F32+F47+F48+F49+F50+F51+F52+F53+F68+F69+F70+F71+F72+F73+F74+F89+F90+F91+F92+F93+F94+F95+F108+F109+F110+F111+F112+F113+F124+F125+F126+F127+F128+F143+F144+F145+F146+F147+F148+F149+F164+F165+F166+F167+F168+F169+F170+F195+F196+F197+F198+F199+F200+F201+F216+F217+F218+F219+F220+F221+F222+F248+F249+F250+F251+F252+F253+F254+F267+F268+F269+F270+F271+F272+F280+F301+F302+F303+F304+F305+F306+F307+F322+F323+F324+F325+F326+F327+F328+F341+F342+F343+F344+F345+F346</f>
        <v>3585.4539999999997</v>
      </c>
      <c r="G350" s="16"/>
      <c r="H350" s="16"/>
      <c r="I350" s="39"/>
      <c r="J350" s="76"/>
    </row>
    <row r="351" spans="1:10" ht="19.5" customHeight="1">
      <c r="D351" s="59"/>
      <c r="E351" s="60"/>
      <c r="F351" s="61"/>
      <c r="G351" s="61"/>
    </row>
    <row r="352" spans="1:10" ht="18">
      <c r="A352" s="1"/>
      <c r="B352" s="1"/>
      <c r="C352" s="28"/>
      <c r="D352" s="82"/>
      <c r="E352" s="47"/>
      <c r="F352" s="28"/>
      <c r="G352" s="28"/>
    </row>
    <row r="353" spans="1:10" ht="18">
      <c r="A353" s="52"/>
      <c r="B353" s="1"/>
      <c r="C353" s="28"/>
      <c r="D353" s="82"/>
      <c r="E353" s="47"/>
      <c r="F353" s="28"/>
      <c r="G353" s="28"/>
    </row>
    <row r="354" spans="1:10" ht="21.75" customHeight="1">
      <c r="A354" s="1"/>
      <c r="B354" s="1"/>
      <c r="C354" s="1"/>
      <c r="D354" s="82"/>
      <c r="E354" s="47"/>
      <c r="F354" s="1"/>
      <c r="G354" s="58"/>
    </row>
    <row r="355" spans="1:10" ht="18">
      <c r="A355" s="1"/>
      <c r="B355" s="29"/>
      <c r="C355" s="42"/>
      <c r="D355" s="82"/>
      <c r="E355" s="30"/>
      <c r="F355" s="42"/>
      <c r="G355" s="42"/>
      <c r="H355" s="4"/>
    </row>
    <row r="356" spans="1:10" ht="18" customHeight="1">
      <c r="A356" s="1"/>
      <c r="B356" s="29"/>
      <c r="C356" s="42"/>
      <c r="D356" s="82"/>
      <c r="E356" s="30"/>
      <c r="F356" s="42"/>
      <c r="G356" s="30"/>
      <c r="H356" s="4"/>
    </row>
    <row r="357" spans="1:10" ht="18.75" customHeight="1">
      <c r="A357" s="51"/>
      <c r="B357" s="29"/>
      <c r="C357" s="42"/>
      <c r="D357" s="82"/>
      <c r="E357" s="30"/>
      <c r="F357" s="42"/>
      <c r="G357" s="30"/>
      <c r="H357" s="4"/>
    </row>
    <row r="358" spans="1:10" ht="20.25" customHeight="1">
      <c r="A358" s="51"/>
      <c r="B358" s="29"/>
      <c r="C358" s="42"/>
      <c r="D358" s="82"/>
      <c r="E358" s="30"/>
      <c r="F358" s="42"/>
      <c r="G358" s="30"/>
      <c r="H358" s="4"/>
      <c r="I358" s="51"/>
    </row>
    <row r="359" spans="1:10" ht="16.5" customHeight="1">
      <c r="A359" s="51"/>
      <c r="B359" s="30"/>
      <c r="C359" s="42"/>
      <c r="D359" s="28"/>
      <c r="E359" s="30"/>
      <c r="F359" s="42"/>
      <c r="G359" s="30"/>
      <c r="H359" s="4"/>
      <c r="I359" s="51"/>
      <c r="J359" s="51"/>
    </row>
    <row r="360" spans="1:10" ht="18" customHeight="1">
      <c r="A360" s="51"/>
      <c r="B360" s="31"/>
      <c r="C360" s="42"/>
      <c r="D360" s="28"/>
      <c r="E360" s="30"/>
      <c r="F360" s="42"/>
      <c r="G360" s="30"/>
      <c r="H360" s="4"/>
      <c r="I360" s="51"/>
      <c r="J360" s="51"/>
    </row>
    <row r="361" spans="1:10" ht="21" customHeight="1">
      <c r="A361" s="51"/>
      <c r="B361" s="31"/>
      <c r="C361" s="42"/>
      <c r="D361" s="52"/>
      <c r="E361" s="30"/>
      <c r="F361" s="42"/>
      <c r="G361" s="30"/>
      <c r="H361" s="4"/>
      <c r="I361" s="51"/>
      <c r="J361" s="51"/>
    </row>
    <row r="362" spans="1:10" ht="15" customHeight="1">
      <c r="A362" s="51"/>
      <c r="B362" s="2"/>
      <c r="C362" s="4"/>
      <c r="F362" s="4"/>
      <c r="I362" s="51"/>
    </row>
    <row r="363" spans="1:10" ht="18.75" customHeight="1">
      <c r="A363" s="68"/>
      <c r="B363" s="89"/>
      <c r="C363" s="89"/>
      <c r="D363" s="89"/>
      <c r="E363" s="89"/>
      <c r="F363" s="62"/>
      <c r="G363" s="62"/>
      <c r="H363" s="41"/>
      <c r="I363" s="51"/>
    </row>
    <row r="364" spans="1:10" ht="21" customHeight="1">
      <c r="A364" s="62"/>
      <c r="B364" s="28"/>
      <c r="C364" s="63"/>
      <c r="D364" s="4"/>
      <c r="E364" s="30"/>
      <c r="F364" s="42"/>
      <c r="G364" s="42"/>
      <c r="H364" s="28"/>
      <c r="I364" s="51"/>
      <c r="J364" s="2"/>
    </row>
    <row r="365" spans="1:10" ht="18">
      <c r="A365" s="51"/>
      <c r="B365" s="28"/>
      <c r="C365" s="63"/>
      <c r="E365" s="30"/>
      <c r="F365" s="42"/>
      <c r="G365" s="42"/>
      <c r="H365" s="28"/>
      <c r="I365" s="51"/>
    </row>
    <row r="366" spans="1:10" ht="20.25" customHeight="1">
      <c r="A366" s="51"/>
      <c r="B366" s="1"/>
      <c r="C366" s="63"/>
      <c r="D366" s="3"/>
      <c r="E366" s="67"/>
      <c r="F366" s="66"/>
      <c r="G366" s="42"/>
      <c r="H366" s="28"/>
      <c r="I366" s="51"/>
    </row>
    <row r="367" spans="1:10" ht="18" customHeight="1">
      <c r="B367" s="42"/>
      <c r="C367" s="63"/>
      <c r="E367" s="30"/>
      <c r="F367" s="42"/>
      <c r="G367" s="42"/>
      <c r="H367" s="28"/>
      <c r="I367" s="51"/>
    </row>
    <row r="368" spans="1:10" ht="18.75" customHeight="1">
      <c r="B368" s="42"/>
      <c r="C368" s="63"/>
      <c r="E368" s="42"/>
      <c r="F368" s="42"/>
      <c r="G368" s="42"/>
      <c r="H368" s="28"/>
      <c r="I368" s="51"/>
    </row>
    <row r="369" spans="2:9" ht="18.75" customHeight="1">
      <c r="B369" s="42"/>
      <c r="C369" s="63"/>
      <c r="E369" s="42"/>
      <c r="F369" s="42"/>
      <c r="G369" s="42"/>
      <c r="H369" s="28"/>
      <c r="I369" s="51"/>
    </row>
    <row r="370" spans="2:9" ht="20.25" customHeight="1">
      <c r="B370" s="42"/>
      <c r="C370" s="63"/>
      <c r="E370" s="42"/>
      <c r="F370" s="42"/>
      <c r="G370" s="42"/>
      <c r="H370" s="28"/>
      <c r="I370" s="51"/>
    </row>
    <row r="371" spans="2:9" ht="18.75" customHeight="1">
      <c r="B371" s="29"/>
      <c r="C371" s="64"/>
      <c r="D371" s="4"/>
      <c r="E371" s="65"/>
      <c r="F371" s="65"/>
      <c r="G371" s="65"/>
      <c r="H371" s="65"/>
      <c r="I371" s="51"/>
    </row>
    <row r="372" spans="2:9" ht="18.75" customHeight="1">
      <c r="B372" s="30"/>
      <c r="E372" s="30"/>
      <c r="F372" s="4"/>
      <c r="I372" s="51"/>
    </row>
    <row r="373" spans="2:9" ht="18.75" customHeight="1">
      <c r="B373" s="31"/>
      <c r="E373" s="31"/>
      <c r="F373" s="4"/>
      <c r="I373" s="51"/>
    </row>
    <row r="374" spans="2:9" ht="17.25" customHeight="1">
      <c r="B374" s="31"/>
      <c r="E374" s="31"/>
      <c r="F374" s="4"/>
      <c r="I374" s="51"/>
    </row>
    <row r="375" spans="2:9">
      <c r="I375" s="51"/>
    </row>
    <row r="376" spans="2:9">
      <c r="F376" s="4"/>
      <c r="I376" s="51"/>
    </row>
    <row r="377" spans="2:9">
      <c r="I377" s="51"/>
    </row>
    <row r="378" spans="2:9">
      <c r="I378" s="51"/>
    </row>
    <row r="379" spans="2:9">
      <c r="I379" s="51"/>
    </row>
  </sheetData>
  <sheetProtection selectLockedCells="1" selectUnlockedCells="1"/>
  <mergeCells count="176">
    <mergeCell ref="A8:I8"/>
    <mergeCell ref="A177:I177"/>
    <mergeCell ref="A231:I231"/>
    <mergeCell ref="A178:I178"/>
    <mergeCell ref="A232:I232"/>
    <mergeCell ref="A284:I284"/>
    <mergeCell ref="A171:A175"/>
    <mergeCell ref="B171:B175"/>
    <mergeCell ref="A181:A201"/>
    <mergeCell ref="B216:B222"/>
    <mergeCell ref="C209:C215"/>
    <mergeCell ref="A179:I179"/>
    <mergeCell ref="I171:I175"/>
    <mergeCell ref="H171:H174"/>
    <mergeCell ref="G171:G174"/>
    <mergeCell ref="E171:E174"/>
    <mergeCell ref="F171:F174"/>
    <mergeCell ref="C181:C187"/>
    <mergeCell ref="C229:C230"/>
    <mergeCell ref="I234:I254"/>
    <mergeCell ref="I181:I201"/>
    <mergeCell ref="A233:I233"/>
    <mergeCell ref="I202:I222"/>
    <mergeCell ref="A234:A254"/>
    <mergeCell ref="B248:B254"/>
    <mergeCell ref="A227:A228"/>
    <mergeCell ref="B227:B228"/>
    <mergeCell ref="B209:B215"/>
    <mergeCell ref="C227:C228"/>
    <mergeCell ref="K293:K313"/>
    <mergeCell ref="C301:C307"/>
    <mergeCell ref="C308:C314"/>
    <mergeCell ref="A281:A282"/>
    <mergeCell ref="B281:B282"/>
    <mergeCell ref="A286:I286"/>
    <mergeCell ref="B277:B279"/>
    <mergeCell ref="C277:C279"/>
    <mergeCell ref="B229:B230"/>
    <mergeCell ref="I33:I53"/>
    <mergeCell ref="I114:I128"/>
    <mergeCell ref="I150:I170"/>
    <mergeCell ref="I129:I149"/>
    <mergeCell ref="I96:I113"/>
    <mergeCell ref="I75:I95"/>
    <mergeCell ref="I54:I74"/>
    <mergeCell ref="C54:C60"/>
    <mergeCell ref="D273:D276"/>
    <mergeCell ref="B255:B260"/>
    <mergeCell ref="C267:C272"/>
    <mergeCell ref="B267:B272"/>
    <mergeCell ref="C261:C266"/>
    <mergeCell ref="B202:B208"/>
    <mergeCell ref="C202:C208"/>
    <mergeCell ref="C216:C222"/>
    <mergeCell ref="C241:C247"/>
    <mergeCell ref="B341:B346"/>
    <mergeCell ref="C341:C346"/>
    <mergeCell ref="I255:I259"/>
    <mergeCell ref="I287:I306"/>
    <mergeCell ref="A285:I285"/>
    <mergeCell ref="B273:B276"/>
    <mergeCell ref="C273:C276"/>
    <mergeCell ref="C281:C282"/>
    <mergeCell ref="B335:B340"/>
    <mergeCell ref="C335:C340"/>
    <mergeCell ref="C124:C128"/>
    <mergeCell ref="C157:C163"/>
    <mergeCell ref="A255:A272"/>
    <mergeCell ref="C287:C293"/>
    <mergeCell ref="B287:B293"/>
    <mergeCell ref="C248:C254"/>
    <mergeCell ref="C255:C260"/>
    <mergeCell ref="B261:B266"/>
    <mergeCell ref="A229:A230"/>
    <mergeCell ref="C171:C175"/>
    <mergeCell ref="B82:B88"/>
    <mergeCell ref="B75:B81"/>
    <mergeCell ref="B119:B123"/>
    <mergeCell ref="C114:C118"/>
    <mergeCell ref="C119:C123"/>
    <mergeCell ref="B114:B118"/>
    <mergeCell ref="C82:C88"/>
    <mergeCell ref="A223:A224"/>
    <mergeCell ref="B223:B224"/>
    <mergeCell ref="C223:C224"/>
    <mergeCell ref="E225:E226"/>
    <mergeCell ref="A225:A226"/>
    <mergeCell ref="B225:B226"/>
    <mergeCell ref="C225:C226"/>
    <mergeCell ref="D225:D226"/>
    <mergeCell ref="D223:D224"/>
    <mergeCell ref="A150:A170"/>
    <mergeCell ref="B124:B128"/>
    <mergeCell ref="B241:B247"/>
    <mergeCell ref="C234:C240"/>
    <mergeCell ref="C136:C142"/>
    <mergeCell ref="B129:B135"/>
    <mergeCell ref="C143:C149"/>
    <mergeCell ref="B150:B156"/>
    <mergeCell ref="C150:C156"/>
    <mergeCell ref="B164:B170"/>
    <mergeCell ref="A2:I2"/>
    <mergeCell ref="A4:A6"/>
    <mergeCell ref="B4:B6"/>
    <mergeCell ref="C4:C6"/>
    <mergeCell ref="H4:H6"/>
    <mergeCell ref="I4:I6"/>
    <mergeCell ref="D4:G4"/>
    <mergeCell ref="D5:D6"/>
    <mergeCell ref="E5:F5"/>
    <mergeCell ref="G5:G6"/>
    <mergeCell ref="C47:C53"/>
    <mergeCell ref="B33:B39"/>
    <mergeCell ref="C33:C39"/>
    <mergeCell ref="A9:I9"/>
    <mergeCell ref="A33:A53"/>
    <mergeCell ref="B40:B46"/>
    <mergeCell ref="B47:B53"/>
    <mergeCell ref="C40:C46"/>
    <mergeCell ref="B12:B18"/>
    <mergeCell ref="A12:A32"/>
    <mergeCell ref="A75:A95"/>
    <mergeCell ref="A54:A74"/>
    <mergeCell ref="C61:C67"/>
    <mergeCell ref="C68:C74"/>
    <mergeCell ref="B68:B74"/>
    <mergeCell ref="B61:B67"/>
    <mergeCell ref="B54:B60"/>
    <mergeCell ref="B89:B95"/>
    <mergeCell ref="C89:C95"/>
    <mergeCell ref="C75:C81"/>
    <mergeCell ref="A96:A113"/>
    <mergeCell ref="B96:B101"/>
    <mergeCell ref="C96:C101"/>
    <mergeCell ref="C102:C107"/>
    <mergeCell ref="C108:C113"/>
    <mergeCell ref="B102:B107"/>
    <mergeCell ref="B108:B113"/>
    <mergeCell ref="C164:C170"/>
    <mergeCell ref="B157:B163"/>
    <mergeCell ref="A329:A346"/>
    <mergeCell ref="A273:A280"/>
    <mergeCell ref="B188:B194"/>
    <mergeCell ref="B315:B321"/>
    <mergeCell ref="B234:B240"/>
    <mergeCell ref="A287:A307"/>
    <mergeCell ref="B301:B307"/>
    <mergeCell ref="A308:A328"/>
    <mergeCell ref="A114:A128"/>
    <mergeCell ref="C129:C135"/>
    <mergeCell ref="A202:A222"/>
    <mergeCell ref="B136:B142"/>
    <mergeCell ref="B143:B149"/>
    <mergeCell ref="B181:B187"/>
    <mergeCell ref="A129:A149"/>
    <mergeCell ref="B195:B201"/>
    <mergeCell ref="C188:C194"/>
    <mergeCell ref="C195:C201"/>
    <mergeCell ref="C315:C321"/>
    <mergeCell ref="C294:C300"/>
    <mergeCell ref="B308:B314"/>
    <mergeCell ref="B294:B300"/>
    <mergeCell ref="B329:B334"/>
    <mergeCell ref="C329:C334"/>
    <mergeCell ref="C322:C328"/>
    <mergeCell ref="B322:B328"/>
    <mergeCell ref="B363:C363"/>
    <mergeCell ref="D363:E363"/>
    <mergeCell ref="A11:I11"/>
    <mergeCell ref="A10:I10"/>
    <mergeCell ref="C12:C18"/>
    <mergeCell ref="I12:I32"/>
    <mergeCell ref="C26:C32"/>
    <mergeCell ref="B26:B32"/>
    <mergeCell ref="C19:C25"/>
    <mergeCell ref="B19:B25"/>
  </mergeCells>
  <phoneticPr fontId="0" type="noConversion"/>
  <pageMargins left="0.19685039370078741" right="0.19685039370078741" top="0.59055118110236227" bottom="0.31496062992125984" header="0.51181102362204722" footer="0.62992125984251968"/>
  <pageSetup paperSize="9" scale="67" firstPageNumber="0" orientation="landscape" horizontalDpi="300" verticalDpi="300" r:id="rId1"/>
  <headerFooter alignWithMargins="0"/>
  <rowBreaks count="2" manualBreakCount="2">
    <brk id="265" max="8" man="1"/>
    <brk id="28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КБУ на 2015 год    на 15,06</vt:lpstr>
      <vt:lpstr>'КБУ на 2015 год    на 15,06'!Заголовки_для_печати</vt:lpstr>
      <vt:lpstr>'КБУ на 2015 год    на 15,06'!Область_печати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Sekretar</cp:lastModifiedBy>
  <cp:lastPrinted>2016-01-18T11:22:04Z</cp:lastPrinted>
  <dcterms:created xsi:type="dcterms:W3CDTF">2012-09-03T04:07:00Z</dcterms:created>
  <dcterms:modified xsi:type="dcterms:W3CDTF">2016-01-19T13:17:55Z</dcterms:modified>
</cp:coreProperties>
</file>