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Изменения на 2016" sheetId="38" r:id="rId1"/>
  </sheets>
  <definedNames>
    <definedName name="_xlnm.Print_Titles" localSheetId="0">'Изменения на 2016'!$4:$7</definedName>
    <definedName name="_xlnm.Print_Area" localSheetId="0">'Изменения на 2016'!$A$1:$J$216</definedName>
  </definedNames>
  <calcPr calcId="124519"/>
</workbook>
</file>

<file path=xl/calcChain.xml><?xml version="1.0" encoding="utf-8"?>
<calcChain xmlns="http://schemas.openxmlformats.org/spreadsheetml/2006/main">
  <c r="D152" i="38"/>
  <c r="D90"/>
  <c r="D70"/>
  <c r="G122"/>
  <c r="D122" s="1"/>
  <c r="G168"/>
  <c r="D169"/>
  <c r="D174"/>
  <c r="D173"/>
  <c r="D172"/>
  <c r="D171"/>
  <c r="D170"/>
  <c r="E216"/>
  <c r="G170"/>
  <c r="G25"/>
  <c r="D25" s="1"/>
  <c r="C218" s="1"/>
  <c r="D121"/>
  <c r="D82"/>
  <c r="G31"/>
  <c r="D31"/>
  <c r="G100"/>
  <c r="D100"/>
  <c r="G166"/>
  <c r="D166"/>
  <c r="G157"/>
  <c r="G187"/>
  <c r="D50"/>
  <c r="B136"/>
  <c r="G136"/>
  <c r="G135"/>
  <c r="D135" s="1"/>
  <c r="G158"/>
  <c r="D158" s="1"/>
  <c r="E148"/>
  <c r="G155"/>
  <c r="D155"/>
  <c r="C235"/>
  <c r="E134"/>
  <c r="E133" s="1"/>
  <c r="E215" s="1"/>
  <c r="D150"/>
  <c r="G156"/>
  <c r="G148" s="1"/>
  <c r="D148" s="1"/>
  <c r="D209"/>
  <c r="D156"/>
  <c r="F216"/>
  <c r="D120"/>
  <c r="D202"/>
  <c r="D107"/>
  <c r="D75"/>
  <c r="D212"/>
  <c r="D211"/>
  <c r="D210"/>
  <c r="D208"/>
  <c r="D207"/>
  <c r="E206"/>
  <c r="D206"/>
  <c r="D192"/>
  <c r="G184"/>
  <c r="G183"/>
  <c r="G182"/>
  <c r="E181"/>
  <c r="G180"/>
  <c r="G179"/>
  <c r="D178"/>
  <c r="G178"/>
  <c r="G167"/>
  <c r="D167" s="1"/>
  <c r="G165"/>
  <c r="D165" s="1"/>
  <c r="D164"/>
  <c r="D163"/>
  <c r="D162"/>
  <c r="D161"/>
  <c r="G159"/>
  <c r="D159" s="1"/>
  <c r="D157"/>
  <c r="D154"/>
  <c r="D153"/>
  <c r="D151"/>
  <c r="D149"/>
  <c r="F148"/>
  <c r="F147"/>
  <c r="D147" s="1"/>
  <c r="D146"/>
  <c r="D145"/>
  <c r="D144"/>
  <c r="D143"/>
  <c r="D142"/>
  <c r="G141"/>
  <c r="D141"/>
  <c r="D140"/>
  <c r="G139"/>
  <c r="D139" s="1"/>
  <c r="D136"/>
  <c r="D132"/>
  <c r="D119"/>
  <c r="F118"/>
  <c r="F215"/>
  <c r="D117"/>
  <c r="G116"/>
  <c r="D116" s="1"/>
  <c r="D115"/>
  <c r="D114"/>
  <c r="G93"/>
  <c r="G92" s="1"/>
  <c r="F92"/>
  <c r="D92" s="1"/>
  <c r="D89"/>
  <c r="D87"/>
  <c r="D86"/>
  <c r="D85"/>
  <c r="D81"/>
  <c r="D80"/>
  <c r="G79"/>
  <c r="D79"/>
  <c r="D77"/>
  <c r="D74"/>
  <c r="D73"/>
  <c r="D72"/>
  <c r="G70"/>
  <c r="D69"/>
  <c r="G67"/>
  <c r="D67"/>
  <c r="D66"/>
  <c r="G65"/>
  <c r="D65" s="1"/>
  <c r="D64"/>
  <c r="D63"/>
  <c r="D62"/>
  <c r="G61"/>
  <c r="D60"/>
  <c r="D59"/>
  <c r="D57"/>
  <c r="D55"/>
  <c r="D53"/>
  <c r="D51"/>
  <c r="D49"/>
  <c r="D47"/>
  <c r="D46"/>
  <c r="D44"/>
  <c r="G43"/>
  <c r="D43" s="1"/>
  <c r="G41"/>
  <c r="D41" s="1"/>
  <c r="D39"/>
  <c r="D37"/>
  <c r="D36"/>
  <c r="D35"/>
  <c r="D32"/>
  <c r="G30"/>
  <c r="D30"/>
  <c r="D21"/>
  <c r="C238" s="1"/>
  <c r="F17"/>
  <c r="F16"/>
  <c r="G15"/>
  <c r="D14" s="1"/>
  <c r="F14"/>
  <c r="F131"/>
  <c r="F214" s="1"/>
  <c r="F133"/>
  <c r="D185"/>
  <c r="F134"/>
  <c r="G134"/>
  <c r="D134" s="1"/>
  <c r="E214"/>
  <c r="D118"/>
  <c r="G137"/>
  <c r="D137" s="1"/>
  <c r="C236"/>
  <c r="G133"/>
  <c r="D133" s="1"/>
  <c r="F213" l="1"/>
  <c r="G215"/>
  <c r="G216"/>
  <c r="D215"/>
  <c r="D234" s="1"/>
  <c r="E213"/>
  <c r="D219"/>
  <c r="C232"/>
  <c r="C237" s="1"/>
  <c r="D216"/>
  <c r="G160"/>
  <c r="D160" s="1"/>
  <c r="G131"/>
  <c r="D131" s="1"/>
  <c r="D168"/>
  <c r="G138"/>
  <c r="D138" s="1"/>
  <c r="G214" l="1"/>
  <c r="D226"/>
  <c r="G213" l="1"/>
  <c r="D214"/>
  <c r="D213" l="1"/>
  <c r="D221"/>
  <c r="D225"/>
  <c r="D223"/>
  <c r="D222" l="1"/>
  <c r="D220"/>
  <c r="D224"/>
  <c r="D228"/>
  <c r="D230"/>
  <c r="D229" l="1"/>
  <c r="D227"/>
</calcChain>
</file>

<file path=xl/comments1.xml><?xml version="1.0" encoding="utf-8"?>
<comments xmlns="http://schemas.openxmlformats.org/spreadsheetml/2006/main">
  <authors>
    <author>maxim</author>
  </authors>
  <commentList>
    <comment ref="D121" authorId="0">
      <text>
        <r>
          <rPr>
            <b/>
            <sz val="8"/>
            <color indexed="81"/>
            <rFont val="Tahoma"/>
            <family val="2"/>
            <charset val="204"/>
          </rPr>
          <t>maxim: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<sst xmlns="http://schemas.openxmlformats.org/spreadsheetml/2006/main" count="307" uniqueCount="166">
  <si>
    <t>Объём финансирования (тыс.руб.)</t>
  </si>
  <si>
    <t>Исполнители - ответственные за реализацию мероприятия</t>
  </si>
  <si>
    <t>Ожидаемые результаты</t>
  </si>
  <si>
    <t>Мероприятия:</t>
  </si>
  <si>
    <t>Рост числа участников олимпиад, конкурсов, фестивалей, выставок  до 2000 человек</t>
  </si>
  <si>
    <t>Предоставление общего образования для 100% детей школьного возраста,  повышение мотивации учащихся к обучению</t>
  </si>
  <si>
    <t xml:space="preserve">1.7. Организация проведения городского праздника «Выпускник» </t>
  </si>
  <si>
    <t>Повышение статуса общеобразовательных учреждений, поддержка выпускников</t>
  </si>
  <si>
    <t>Снижение правонарушений в детской и подростковой среде, сокращение числа детей стоящих на всех видах учета до 3% от общей численности учащихся.</t>
  </si>
  <si>
    <t>Управление образования</t>
  </si>
  <si>
    <t xml:space="preserve">Повышение статуса педагогических работников.  </t>
  </si>
  <si>
    <t>Выполнение стандарта по ОБЖ, участие в учебных сборах до 96% юношей – учащихся 10-х классов</t>
  </si>
  <si>
    <t>Повышение качества образования. Рост числа учащихся, обучающихся на отлично до 6%</t>
  </si>
  <si>
    <t xml:space="preserve">Управление образования </t>
  </si>
  <si>
    <t xml:space="preserve">Управление образования  </t>
  </si>
  <si>
    <t xml:space="preserve">Управление образования   </t>
  </si>
  <si>
    <t xml:space="preserve">            2. Выполнение основных общеобразовательных программ дошкольного образования в части реализации, содержания и воспитания.</t>
  </si>
  <si>
    <t xml:space="preserve">            3. Обеспечение безопасных условий пребывания детей и сотрудников</t>
  </si>
  <si>
    <t xml:space="preserve">Управление образования    </t>
  </si>
  <si>
    <t>Унификация программного продукта. Внедрение программного комплекса «1С: управление школой», приобретение и установка межсетевого экрана</t>
  </si>
  <si>
    <t>Продолжение обучения в ВУЗах и СУЗах 90% выпускников 11 кл.</t>
  </si>
  <si>
    <t>Субсидии, иные межбюджетные трансф-ты</t>
  </si>
  <si>
    <t>МКУ «ГКМХ»</t>
  </si>
  <si>
    <t>ИТОГО по программе:</t>
  </si>
  <si>
    <t>Положительная динамика участия школьников в детских общественных объединениях, охват 70% детей дополнительным образованием</t>
  </si>
  <si>
    <t>1.5. Проведение смотров-конкурсов  образовательных учреждений</t>
  </si>
  <si>
    <t>Своевременное повышение квалификации работников управления образования ЗАТО г.Радужный, образовательных учреждений</t>
  </si>
  <si>
    <t>Приобретение учебников, учебно- методической литературы для реализации общеобразовательного процесса</t>
  </si>
  <si>
    <t>Системный анализ состояния образовательной среды, представление опыта работы</t>
  </si>
  <si>
    <t>Материально-техническое, учебно-методическое обеспечение деятельности учреждения дополнительного образования детей, увеличение  охвата детей дополнительным образованием</t>
  </si>
  <si>
    <t xml:space="preserve">2014 г. </t>
  </si>
  <si>
    <t xml:space="preserve">2015 г. </t>
  </si>
  <si>
    <t xml:space="preserve">Направление мероприятия </t>
  </si>
  <si>
    <t xml:space="preserve">Срок исполнения </t>
  </si>
  <si>
    <t xml:space="preserve">Управление образования, руководители сош № 1, № 2 , начальная школа </t>
  </si>
  <si>
    <t xml:space="preserve">Управление образования, методический кабинет, руководители ОУ   </t>
  </si>
  <si>
    <t xml:space="preserve">МБОУ СОШ № 1, № 2, начальная школа </t>
  </si>
  <si>
    <r>
      <t xml:space="preserve">Цель: </t>
    </r>
    <r>
      <rPr>
        <sz val="14"/>
        <rFont val="Times New Roman"/>
        <family val="1"/>
        <charset val="204"/>
      </rPr>
      <t>1. Выполнение лицензионных требований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к деятельности образовательных учреждений</t>
    </r>
  </si>
  <si>
    <r>
      <t xml:space="preserve">Задача: </t>
    </r>
    <r>
      <rPr>
        <sz val="14"/>
        <rFont val="Times New Roman"/>
        <family val="1"/>
        <charset val="204"/>
      </rPr>
      <t>1. Обеспечение норм СанПиН для дошкольных, общеобразовательных учреждений и учреждений дополнительного образования.</t>
    </r>
  </si>
  <si>
    <t>Предупреждение опасного поведения участников дорожеолго движения. Обучение детей и подростков основам безопасности дорожного движения</t>
  </si>
  <si>
    <t>Аналитические материалы по результатам анализа состояния действующей системы образования, комплексная оценка качества образования, решение кадрового обеспечения выполнения инспекционной функции. Сокращение числа учащихся, не освоивших образовательный стан</t>
  </si>
  <si>
    <t>МБОУ ДОД ЦВР "Лад"</t>
  </si>
  <si>
    <t>МБОУ "Начальная школа"</t>
  </si>
  <si>
    <t>МБДОУ ЦРР Д/С №5</t>
  </si>
  <si>
    <t>МБДОУ ЦРР Д/С №3</t>
  </si>
  <si>
    <t>МБДОУ ЦРР Д/С №6</t>
  </si>
  <si>
    <t>МБОУ СОШ №1</t>
  </si>
  <si>
    <t>МБОУ СОШ №2</t>
  </si>
  <si>
    <t>Оплата труда мед.работников, участвующих в городской ПМПК</t>
  </si>
  <si>
    <t xml:space="preserve">2016 г. </t>
  </si>
  <si>
    <t>2014-2016г.г.</t>
  </si>
  <si>
    <t>6.3. Социальная поддерка детей-инвалидов дошкольного возраста</t>
  </si>
  <si>
    <t>проектн.работы, реконструкция МБОУ Д/С №5</t>
  </si>
  <si>
    <t>кап.рем., в т.ч.</t>
  </si>
  <si>
    <t>Создание доступной среды для людей с ограниченными возможностями</t>
  </si>
  <si>
    <t>Субвенции</t>
  </si>
  <si>
    <t>Другие собственные  доходы</t>
  </si>
  <si>
    <t>кап.рем.</t>
  </si>
  <si>
    <t>МБДОУ ЦРР Д/С № 6</t>
  </si>
  <si>
    <t>В том числе:</t>
  </si>
  <si>
    <t>Собственные доходы:</t>
  </si>
  <si>
    <t>Внебюджетные средства</t>
  </si>
  <si>
    <t>МБО ДОД ЦВР "Лад"</t>
  </si>
  <si>
    <t>МБДОУ ЦРР Д/С № 3</t>
  </si>
  <si>
    <t>МБОУ СОШ № 1</t>
  </si>
  <si>
    <t>МКУ «ГКМХ», МБОУ СОШ № 1, МБДОУ Д/С № 3,6, МБОУ ДОД ЦВР "Лад"</t>
  </si>
  <si>
    <t>,</t>
  </si>
  <si>
    <t>Заместитель главы администрации города,</t>
  </si>
  <si>
    <t>начальник финансового управления</t>
  </si>
  <si>
    <t>О.М.Горшкова</t>
  </si>
  <si>
    <t>Начальник управления образования</t>
  </si>
  <si>
    <t>Т.Н.Путилова</t>
  </si>
  <si>
    <t>И.В.Лушникова</t>
  </si>
  <si>
    <t>Т.П.Симонова</t>
  </si>
  <si>
    <t>Заведующая экономическим отделом</t>
  </si>
  <si>
    <t>Зам.председателя по экономике,</t>
  </si>
  <si>
    <t>начальник планово-экономического отдела</t>
  </si>
  <si>
    <t>МБОУ СОШ № 2</t>
  </si>
  <si>
    <t>Вознаграждение за конкурс "Лучший учитель"</t>
  </si>
  <si>
    <r>
      <t xml:space="preserve">Цель: </t>
    </r>
    <r>
      <rPr>
        <sz val="14"/>
        <rFont val="Times New Roman"/>
        <family val="1"/>
        <charset val="204"/>
      </rPr>
      <t>обеспечение  доступности качественного  дошкольного, общего и дополнительного образования</t>
    </r>
  </si>
  <si>
    <r>
      <t xml:space="preserve">Задача: </t>
    </r>
    <r>
      <rPr>
        <sz val="14"/>
        <rFont val="Times New Roman"/>
        <family val="1"/>
        <charset val="204"/>
      </rPr>
      <t>1.Изучение социального заказа на получение дошкольного, общего и дополнительного образования</t>
    </r>
  </si>
  <si>
    <t xml:space="preserve">            2. Развитие вариативности дошкольного, общего и дополнительного образования</t>
  </si>
  <si>
    <t>МБДОУ ЦРР Д/С № 3,5,6</t>
  </si>
  <si>
    <t>МБОУ СОШ №1,2, "Начальная школа"</t>
  </si>
  <si>
    <t>Повышение престижа педагогического труда и сохранение традиций учительства</t>
  </si>
  <si>
    <t>1.6. Проведения городского  праздника «День знаний» (подарки первоклассникам), проведение новогоднего утренника в садах.Вручение подарков учщимся образовательных учреждений</t>
  </si>
  <si>
    <t xml:space="preserve">       4.   Мероприятия муниципальной подпрограммы</t>
  </si>
  <si>
    <t>6.4. Соцальная поддерка по оплате жилья и коммун.услуг отдельным категориям граждан</t>
  </si>
  <si>
    <t>6.5. Компенсация части родительской платы за содержание ребенкав госуд. муницип.образов.учреждениях</t>
  </si>
  <si>
    <t xml:space="preserve">Создание условий, обеспечивающих  равные стартовые возможности для получения детьми дошкольного, дошкольного, общего и дополнительного образования, удовлетворение образовательных запросов населения в образовательных учреждениях.                           </t>
  </si>
  <si>
    <t>Укрепление материально-технической, методической базы образовательных учреждений, соответствие  учебных кабинетов, групповых помещений образовательных учреждений предъявляемым требованиям для реализации ФГТ и ФГОС.Организация экологической и природоохранн</t>
  </si>
  <si>
    <t>Всего, в т.ч.</t>
  </si>
  <si>
    <t>МКУ «ГКМХ»,управление образования</t>
  </si>
  <si>
    <t>кап.рем.МБОУ СОШ №1</t>
  </si>
  <si>
    <t>кап.рем.МБОУ ДОД ЦВР "Лад"</t>
  </si>
  <si>
    <t>кап.рем.МБДОУ ЦРР Д/С №3</t>
  </si>
  <si>
    <t>кап.рем.МБОУ СОШ №2</t>
  </si>
  <si>
    <t>кап.рем.МБОУ "Начальная школа"</t>
  </si>
  <si>
    <t>МОУ СОШ №2, управление образования МБДОУ</t>
  </si>
  <si>
    <t>кап.рем.МБДОУ ЦРР Д/С №5</t>
  </si>
  <si>
    <t>кап.рем.МБДОУ ЦРР Д/С №6</t>
  </si>
  <si>
    <t xml:space="preserve">кап.рем. МБОУ СОШ №1 </t>
  </si>
  <si>
    <t>кап.рем. МБОУ СОШ №2</t>
  </si>
  <si>
    <t>кап.рем. МБОУ Нач.школа</t>
  </si>
  <si>
    <t xml:space="preserve"> МБОУ СОШ № 1 проведение работ по ремонту ограждений</t>
  </si>
  <si>
    <t>Создание доступной среды для людей с ограниченными возможностями СОШ №1</t>
  </si>
  <si>
    <t>Материально-техническое, учебно-методическое обеспечение деятельности детского объединения, реализация курса «Школа безопасности», реализация государственного образовательного стандарта по ОБЖ, проведение городских соревнований, участие в областных соревниях</t>
  </si>
  <si>
    <t>2. «Обеспечение лицензионных требований к деятельности образовательных учреждений»</t>
  </si>
  <si>
    <t>3. "Выполнение муниципальных заданий"</t>
  </si>
  <si>
    <t>5. "Социальная поддержка населения"</t>
  </si>
  <si>
    <t>МБДОУ ЦРР Д/С № 5</t>
  </si>
  <si>
    <t>МБОУСОШ №1</t>
  </si>
  <si>
    <t>МБОУСОШ №2</t>
  </si>
  <si>
    <t>4. Выполнение управленческих функций, обеспечивабщих стабильность работы подведомственных организаций</t>
  </si>
  <si>
    <t>Централизованная бухгалтерия, методический кабинет управления образования</t>
  </si>
  <si>
    <t>4.1. Расходы на обеспечение деятельности (оказания услуг) муниципальных организаций</t>
  </si>
  <si>
    <t>3.1. Нормативные затраты, непосредственно связанные с оказанием муниципальных услуг</t>
  </si>
  <si>
    <t>1.4.Совершенивание гражданско-патриотического образования</t>
  </si>
  <si>
    <t>1.10. Организация деятельности, функционирование детского объединения «Юный спасатель»</t>
  </si>
  <si>
    <t>1.11. Проведение городских мероприятий, участие в областных соревнованиях «Школа безопасности», «Юный спасатель, пожарный», "Безопасное колесо"</t>
  </si>
  <si>
    <t xml:space="preserve">1.12. Оснащение современным оборудованием, мебелью,  приобретение учебно- методической литературы для учреждений дополнительного образования </t>
  </si>
  <si>
    <t>1.13. Приобретение учебно- методической литературы, периодических изданий ("Добрая дорога детсва", "Стоп-газета" и др. по безопасности дорожного движения и основам безопасности жизнедеятельности)</t>
  </si>
  <si>
    <t>1.14.  Анализ состояния действующей системы оценки качества образования в городе,  проведение мониторинга качества образования и др.</t>
  </si>
  <si>
    <t>1.15. Проведение городского праздника «День Учителя»</t>
  </si>
  <si>
    <t>1.16. Конкурс профессионального мастерства "Педагог года"</t>
  </si>
  <si>
    <t>1.17. Проведение городских праздников "День знаний", "Подарки первокласникам", "Выпускник", "День учителя"</t>
  </si>
  <si>
    <t>1.18. Проведение военных сборов ( участие в проведении акции "День призывника")</t>
  </si>
  <si>
    <t>1.19. Поддержка обучающихся, успешно выполняющих общеобразовательные стандарты, в том числе выплаты единовременных персональных стипендий отличникам учебы</t>
  </si>
  <si>
    <t>1.20. Привлечение молодых учителей в общеобразовательные учреждения</t>
  </si>
  <si>
    <t>1.21. Поощрение лучших учителей-лаурятов областного конкурса</t>
  </si>
  <si>
    <t>1.22  Проведение ежегодного августовского совещания педагогических работников и участие в областной педконференции</t>
  </si>
  <si>
    <t>2.1. Проектные работы, реконструкция, капитальный ремонт(ремонт), в том числе учреждений:</t>
  </si>
  <si>
    <t>2.1.1. Общеобразовательные учреждения, в т.ч.</t>
  </si>
  <si>
    <t>2.1.2. Дошкольные учреждения</t>
  </si>
  <si>
    <t>2.1.1. Общеобразовательные учреждения</t>
  </si>
  <si>
    <t>1.23  Информационно-аналитическое сопровождение программы, модернизация оборудования, создание системы защиты персональных данных, обеспечение муниципальных услуг в электронном виде</t>
  </si>
  <si>
    <t>1.24. Организация деятельности городской ПМПК</t>
  </si>
  <si>
    <t>1.25. Приобретение автобуса в МБОУ ДОД ЦВР "Лад"</t>
  </si>
  <si>
    <t>1.26. Создание доступной среды для людей с ограниченными возможностями и условий для инклюзивного образования детей-инвалидов (универсальной безбарьерной среды). Приобретение мебели, информционных знаков, компьютерного оборудования</t>
  </si>
  <si>
    <t>1.27. Дополнительные расходы на сокращение медперсонала.</t>
  </si>
  <si>
    <t>Цель: Реализация основной, дошкольной и дополнительной деятельности образовательных учреждений</t>
  </si>
  <si>
    <t xml:space="preserve">Задача: Исполнение муниципального задания </t>
  </si>
  <si>
    <t>Цель: Выполнение управленческих функций</t>
  </si>
  <si>
    <t>Задача: Реализация расходов на обеспечение деятельности муниципальных учреждений</t>
  </si>
  <si>
    <t>Цель: Обеспечение социальной поддержки населения</t>
  </si>
  <si>
    <t>Задача: Реализация расходов на на социальную поддержку населения</t>
  </si>
  <si>
    <t>1. Развитие системы обеспечения доступности качества образовательных услуг</t>
  </si>
  <si>
    <t>разв.образ.</t>
  </si>
  <si>
    <t>1.28. Оснащение пунктов проведения экзаменов системами видеонаблюдения при проведении государственной итоговой аттестации по образовательным программам среднего образования</t>
  </si>
  <si>
    <t>Образовательные учреждения</t>
  </si>
  <si>
    <t>1.8. Проведение мероприятий, направленных на пропаганду здорового образа жизни, проведение спартакиады, сдача норм ГТО</t>
  </si>
  <si>
    <t>Приобретние оборудования и инвентаря для деятельности объединения "Школа безопасности"</t>
  </si>
  <si>
    <t>Проверка сметной докумен-и для доступн.среды</t>
  </si>
  <si>
    <t xml:space="preserve">1.29. Поощрение лучших учителей </t>
  </si>
  <si>
    <t>Поощрение лучших учителей</t>
  </si>
  <si>
    <t>1.3. Совершенствование гражданско-патриотического обучения и воспитания, направленных на активное включение детей в социально-экономическую, политическую и культурную жизнь общества (организация и проведение соревнований, конкурсов, военно-спортивных игр)</t>
  </si>
  <si>
    <t>1.1. Создание условий для получения качественного дошкольного, начального общего, основного общего, среднего общего, дополнительного образования. Проведение оцнеки качества образовательной деятельности муниципальных образовательных учреждений</t>
  </si>
  <si>
    <t>1.9.Проведение смотров-конкурсов образовательных организаций. Обеспечение инновационной, опытно-эксперемениальной работы в образовательных организациях (организация, проведение управлением образования педагогических совещаний, участие в конференциях, семинарах, подготовка и проведение выставок и аналитических материалов), обучение сотрудников управления образования.</t>
  </si>
  <si>
    <t>Управление образования, МБОУ ДОД ЦВР "Лад"</t>
  </si>
  <si>
    <t>Кап.ремонт</t>
  </si>
  <si>
    <t>Ремонтные работы</t>
  </si>
  <si>
    <t>ремонтные работы</t>
  </si>
  <si>
    <t>текущий ремонт</t>
  </si>
  <si>
    <t>1.30.  Мероприятия по улучшению материально- технической базы образовательных учреждений</t>
  </si>
  <si>
    <t>1.2.Развитие системы выявления  и поддержки одаренных детей (организация, проведение, участие в мероприятиях обучающихся муниципальных организаций (страхование жизни, оплата питания), сопровождение участников мероприятий работниками управления образования, образовательных организаций). Поддержка обучающихся, успешно прошедших промежуточную итоговую аттестацию. Участие в спортивных мероприях (областной кросс и др.)</t>
  </si>
  <si>
    <t>Приложение № 2 к постановлению администрации  ЗАТО г.Радужный Владимирской области от 19.04.2016 г. № 614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</si>
</sst>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0"/>
    <numFmt numFmtId="167" formatCode="0.0000"/>
    <numFmt numFmtId="168" formatCode="0.000000"/>
    <numFmt numFmtId="169" formatCode="0.0000000"/>
  </numFmts>
  <fonts count="21">
    <font>
      <sz val="1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Arial Cyr"/>
      <charset val="204"/>
    </font>
    <font>
      <sz val="18"/>
      <name val="Arial Cyr"/>
      <charset val="204"/>
    </font>
    <font>
      <b/>
      <sz val="16"/>
      <name val="Arial Cyr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vertical="top" wrapText="1"/>
    </xf>
    <xf numFmtId="16" fontId="3" fillId="2" borderId="10" xfId="0" applyNumberFormat="1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justify" vertical="top" wrapText="1"/>
    </xf>
    <xf numFmtId="16" fontId="3" fillId="2" borderId="1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/>
    <xf numFmtId="165" fontId="10" fillId="0" borderId="0" xfId="0" applyNumberFormat="1" applyFont="1"/>
    <xf numFmtId="165" fontId="9" fillId="0" borderId="0" xfId="0" applyNumberFormat="1" applyFont="1"/>
    <xf numFmtId="0" fontId="2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7" fontId="1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7" fontId="0" fillId="0" borderId="0" xfId="0" applyNumberFormat="1"/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justify" vertical="top" wrapText="1"/>
    </xf>
    <xf numFmtId="0" fontId="3" fillId="2" borderId="17" xfId="0" applyFont="1" applyFill="1" applyBorder="1" applyAlignment="1">
      <alignment horizontal="justify" vertical="top" wrapText="1"/>
    </xf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0" fontId="13" fillId="0" borderId="0" xfId="0" applyFont="1"/>
    <xf numFmtId="165" fontId="13" fillId="0" borderId="0" xfId="0" applyNumberFormat="1" applyFont="1"/>
    <xf numFmtId="167" fontId="14" fillId="0" borderId="0" xfId="0" applyNumberFormat="1" applyFont="1"/>
    <xf numFmtId="164" fontId="13" fillId="0" borderId="0" xfId="0" applyNumberFormat="1" applyFont="1"/>
    <xf numFmtId="165" fontId="14" fillId="0" borderId="0" xfId="0" applyNumberFormat="1" applyFont="1" applyAlignment="1">
      <alignment horizontal="center"/>
    </xf>
    <xf numFmtId="167" fontId="13" fillId="0" borderId="0" xfId="0" applyNumberFormat="1" applyFont="1"/>
    <xf numFmtId="166" fontId="13" fillId="0" borderId="0" xfId="0" applyNumberFormat="1" applyFont="1"/>
    <xf numFmtId="165" fontId="14" fillId="0" borderId="0" xfId="0" applyNumberFormat="1" applyFont="1"/>
    <xf numFmtId="0" fontId="3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 wrapText="1"/>
    </xf>
    <xf numFmtId="16" fontId="3" fillId="2" borderId="8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0" fillId="2" borderId="5" xfId="0" applyFill="1" applyBorder="1"/>
    <xf numFmtId="49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166" fontId="1" fillId="0" borderId="0" xfId="0" applyNumberFormat="1" applyFont="1"/>
    <xf numFmtId="165" fontId="1" fillId="0" borderId="0" xfId="0" applyNumberFormat="1" applyFont="1"/>
    <xf numFmtId="164" fontId="0" fillId="0" borderId="0" xfId="0" applyNumberFormat="1"/>
    <xf numFmtId="166" fontId="15" fillId="0" borderId="0" xfId="0" applyNumberFormat="1" applyFon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166" fontId="3" fillId="0" borderId="9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top" wrapText="1"/>
    </xf>
    <xf numFmtId="0" fontId="17" fillId="2" borderId="1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166" fontId="7" fillId="2" borderId="5" xfId="0" applyNumberFormat="1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168" fontId="17" fillId="2" borderId="5" xfId="0" applyNumberFormat="1" applyFont="1" applyFill="1" applyBorder="1" applyAlignment="1">
      <alignment horizontal="center" vertical="top" wrapText="1"/>
    </xf>
    <xf numFmtId="165" fontId="17" fillId="2" borderId="5" xfId="0" applyNumberFormat="1" applyFont="1" applyFill="1" applyBorder="1" applyAlignment="1">
      <alignment horizontal="center" vertical="top" wrapText="1"/>
    </xf>
    <xf numFmtId="168" fontId="17" fillId="0" borderId="5" xfId="0" applyNumberFormat="1" applyFont="1" applyBorder="1" applyAlignment="1">
      <alignment horizontal="center" vertical="top" wrapText="1"/>
    </xf>
    <xf numFmtId="165" fontId="17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66" fontId="17" fillId="0" borderId="5" xfId="0" applyNumberFormat="1" applyFont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166" fontId="13" fillId="2" borderId="8" xfId="0" applyNumberFormat="1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top" wrapText="1"/>
    </xf>
    <xf numFmtId="0" fontId="13" fillId="2" borderId="10" xfId="0" applyNumberFormat="1" applyFont="1" applyFill="1" applyBorder="1" applyAlignment="1">
      <alignment horizontal="center" vertical="top" wrapText="1"/>
    </xf>
    <xf numFmtId="167" fontId="13" fillId="2" borderId="7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vertical="top" wrapText="1"/>
    </xf>
    <xf numFmtId="0" fontId="13" fillId="2" borderId="8" xfId="0" applyNumberFormat="1" applyFont="1" applyFill="1" applyBorder="1" applyAlignment="1">
      <alignment horizontal="center" vertical="top" wrapText="1"/>
    </xf>
    <xf numFmtId="166" fontId="14" fillId="2" borderId="3" xfId="0" applyNumberFormat="1" applyFont="1" applyFill="1" applyBorder="1" applyAlignment="1">
      <alignment horizontal="center" vertical="top" wrapText="1"/>
    </xf>
    <xf numFmtId="1" fontId="13" fillId="2" borderId="8" xfId="0" applyNumberFormat="1" applyFont="1" applyFill="1" applyBorder="1" applyAlignment="1">
      <alignment horizontal="center" vertical="top" wrapText="1"/>
    </xf>
    <xf numFmtId="165" fontId="14" fillId="2" borderId="3" xfId="0" applyNumberFormat="1" applyFont="1" applyFill="1" applyBorder="1" applyAlignment="1">
      <alignment horizontal="center" vertical="top" wrapText="1"/>
    </xf>
    <xf numFmtId="165" fontId="13" fillId="2" borderId="3" xfId="0" applyNumberFormat="1" applyFont="1" applyFill="1" applyBorder="1" applyAlignment="1">
      <alignment horizontal="center" vertical="top" wrapText="1"/>
    </xf>
    <xf numFmtId="165" fontId="13" fillId="2" borderId="8" xfId="0" applyNumberFormat="1" applyFont="1" applyFill="1" applyBorder="1" applyAlignment="1">
      <alignment horizontal="center" vertical="top" wrapText="1"/>
    </xf>
    <xf numFmtId="166" fontId="14" fillId="2" borderId="8" xfId="0" applyNumberFormat="1" applyFont="1" applyFill="1" applyBorder="1" applyAlignment="1">
      <alignment horizontal="center" vertical="top" wrapText="1"/>
    </xf>
    <xf numFmtId="166" fontId="13" fillId="2" borderId="9" xfId="0" applyNumberFormat="1" applyFont="1" applyFill="1" applyBorder="1" applyAlignment="1">
      <alignment horizontal="center" vertical="top" wrapText="1"/>
    </xf>
    <xf numFmtId="166" fontId="14" fillId="2" borderId="5" xfId="0" applyNumberFormat="1" applyFont="1" applyFill="1" applyBorder="1" applyAlignment="1">
      <alignment horizontal="center" vertical="top" wrapText="1"/>
    </xf>
    <xf numFmtId="165" fontId="13" fillId="0" borderId="15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4" fillId="2" borderId="14" xfId="0" applyNumberFormat="1" applyFont="1" applyFill="1" applyBorder="1" applyAlignment="1">
      <alignment horizontal="center" vertical="top" wrapText="1"/>
    </xf>
    <xf numFmtId="165" fontId="13" fillId="0" borderId="0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8" xfId="0" applyNumberFormat="1" applyFont="1" applyBorder="1" applyAlignment="1">
      <alignment vertical="top" wrapText="1"/>
    </xf>
    <xf numFmtId="165" fontId="14" fillId="0" borderId="3" xfId="0" applyNumberFormat="1" applyFont="1" applyBorder="1" applyAlignment="1">
      <alignment horizontal="center" vertical="top" wrapText="1"/>
    </xf>
    <xf numFmtId="165" fontId="13" fillId="0" borderId="9" xfId="0" applyNumberFormat="1" applyFont="1" applyBorder="1" applyAlignment="1">
      <alignment horizontal="center" vertical="top" wrapText="1"/>
    </xf>
    <xf numFmtId="167" fontId="13" fillId="2" borderId="9" xfId="0" applyNumberFormat="1" applyFont="1" applyFill="1" applyBorder="1" applyAlignment="1">
      <alignment horizontal="center" vertical="top" wrapText="1"/>
    </xf>
    <xf numFmtId="165" fontId="13" fillId="0" borderId="9" xfId="0" applyNumberFormat="1" applyFont="1" applyBorder="1" applyAlignment="1">
      <alignment vertical="top" wrapText="1"/>
    </xf>
    <xf numFmtId="167" fontId="13" fillId="2" borderId="8" xfId="0" applyNumberFormat="1" applyFont="1" applyFill="1" applyBorder="1" applyAlignment="1">
      <alignment horizontal="center" vertical="top" wrapText="1"/>
    </xf>
    <xf numFmtId="165" fontId="14" fillId="2" borderId="9" xfId="0" applyNumberFormat="1" applyFont="1" applyFill="1" applyBorder="1" applyAlignment="1">
      <alignment horizontal="center" vertical="top" wrapText="1"/>
    </xf>
    <xf numFmtId="165" fontId="14" fillId="2" borderId="8" xfId="0" applyNumberFormat="1" applyFont="1" applyFill="1" applyBorder="1" applyAlignment="1">
      <alignment horizontal="center" vertical="top" wrapText="1"/>
    </xf>
    <xf numFmtId="169" fontId="14" fillId="2" borderId="9" xfId="0" applyNumberFormat="1" applyFont="1" applyFill="1" applyBorder="1" applyAlignment="1">
      <alignment horizontal="center" vertical="top" wrapText="1"/>
    </xf>
    <xf numFmtId="169" fontId="14" fillId="0" borderId="8" xfId="0" applyNumberFormat="1" applyFont="1" applyBorder="1" applyAlignment="1">
      <alignment horizontal="center" vertical="top" wrapText="1"/>
    </xf>
    <xf numFmtId="166" fontId="14" fillId="2" borderId="9" xfId="0" applyNumberFormat="1" applyFont="1" applyFill="1" applyBorder="1" applyAlignment="1">
      <alignment horizontal="center" vertical="top" wrapText="1"/>
    </xf>
    <xf numFmtId="166" fontId="13" fillId="2" borderId="1" xfId="0" applyNumberFormat="1" applyFont="1" applyFill="1" applyBorder="1" applyAlignment="1">
      <alignment horizontal="center" vertical="top" wrapText="1"/>
    </xf>
    <xf numFmtId="165" fontId="13" fillId="2" borderId="9" xfId="0" applyNumberFormat="1" applyFont="1" applyFill="1" applyBorder="1" applyAlignment="1">
      <alignment horizontal="center" vertical="top" wrapText="1"/>
    </xf>
    <xf numFmtId="166" fontId="14" fillId="0" borderId="8" xfId="0" applyNumberFormat="1" applyFont="1" applyBorder="1" applyAlignment="1">
      <alignment horizontal="center" vertical="top" wrapText="1"/>
    </xf>
    <xf numFmtId="165" fontId="14" fillId="0" borderId="8" xfId="0" applyNumberFormat="1" applyFont="1" applyBorder="1" applyAlignment="1">
      <alignment horizontal="center" vertical="top" wrapText="1"/>
    </xf>
    <xf numFmtId="166" fontId="13" fillId="0" borderId="8" xfId="0" applyNumberFormat="1" applyFont="1" applyBorder="1" applyAlignment="1">
      <alignment horizontal="center" vertical="top" wrapText="1"/>
    </xf>
    <xf numFmtId="0" fontId="13" fillId="2" borderId="9" xfId="0" applyNumberFormat="1" applyFont="1" applyFill="1" applyBorder="1" applyAlignment="1">
      <alignment horizontal="center" vertical="top" wrapText="1"/>
    </xf>
    <xf numFmtId="0" fontId="13" fillId="0" borderId="8" xfId="0" applyNumberFormat="1" applyFont="1" applyBorder="1" applyAlignment="1">
      <alignment horizontal="center" vertical="top" wrapText="1"/>
    </xf>
    <xf numFmtId="165" fontId="13" fillId="0" borderId="8" xfId="0" applyNumberFormat="1" applyFont="1" applyBorder="1" applyAlignment="1">
      <alignment horizontal="center" vertical="top" wrapText="1"/>
    </xf>
    <xf numFmtId="165" fontId="14" fillId="2" borderId="5" xfId="0" applyNumberFormat="1" applyFont="1" applyFill="1" applyBorder="1" applyAlignment="1">
      <alignment horizontal="center" vertical="top" wrapText="1"/>
    </xf>
    <xf numFmtId="165" fontId="14" fillId="0" borderId="5" xfId="0" applyNumberFormat="1" applyFont="1" applyBorder="1" applyAlignment="1">
      <alignment horizontal="center" vertical="top" wrapText="1"/>
    </xf>
    <xf numFmtId="166" fontId="14" fillId="0" borderId="5" xfId="0" applyNumberFormat="1" applyFont="1" applyBorder="1" applyAlignment="1">
      <alignment horizontal="center" vertical="top" wrapText="1"/>
    </xf>
    <xf numFmtId="167" fontId="14" fillId="0" borderId="5" xfId="0" applyNumberFormat="1" applyFont="1" applyBorder="1" applyAlignment="1">
      <alignment horizontal="center" vertical="top" wrapText="1"/>
    </xf>
    <xf numFmtId="169" fontId="14" fillId="0" borderId="5" xfId="0" applyNumberFormat="1" applyFont="1" applyBorder="1" applyAlignment="1">
      <alignment horizontal="center" vertical="top" wrapText="1"/>
    </xf>
    <xf numFmtId="167" fontId="14" fillId="2" borderId="5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/>
    <xf numFmtId="0" fontId="3" fillId="2" borderId="5" xfId="0" applyFont="1" applyFill="1" applyBorder="1" applyAlignment="1">
      <alignment horizontal="center" vertical="top" wrapText="1"/>
    </xf>
    <xf numFmtId="165" fontId="17" fillId="2" borderId="9" xfId="0" applyNumberFormat="1" applyFont="1" applyFill="1" applyBorder="1" applyAlignment="1">
      <alignment horizontal="center" vertical="top" wrapText="1"/>
    </xf>
    <xf numFmtId="165" fontId="17" fillId="0" borderId="8" xfId="0" applyNumberFormat="1" applyFont="1" applyBorder="1" applyAlignment="1">
      <alignment horizontal="center" vertical="top" wrapText="1"/>
    </xf>
    <xf numFmtId="165" fontId="13" fillId="2" borderId="10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" fontId="3" fillId="0" borderId="8" xfId="0" applyNumberFormat="1" applyFont="1" applyBorder="1" applyAlignment="1">
      <alignment horizontal="center" vertical="center" wrapText="1"/>
    </xf>
    <xf numFmtId="165" fontId="17" fillId="2" borderId="8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5" fontId="0" fillId="0" borderId="0" xfId="0" applyNumberFormat="1"/>
    <xf numFmtId="165" fontId="2" fillId="3" borderId="0" xfId="0" applyNumberFormat="1" applyFont="1" applyFill="1"/>
    <xf numFmtId="0" fontId="4" fillId="0" borderId="10" xfId="0" applyFont="1" applyBorder="1" applyAlignment="1">
      <alignment horizontal="center" vertical="top" wrapText="1"/>
    </xf>
    <xf numFmtId="166" fontId="13" fillId="4" borderId="8" xfId="0" applyNumberFormat="1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165" fontId="13" fillId="4" borderId="8" xfId="0" applyNumberFormat="1" applyFont="1" applyFill="1" applyBorder="1" applyAlignment="1">
      <alignment horizontal="center" vertical="top" wrapText="1"/>
    </xf>
    <xf numFmtId="165" fontId="13" fillId="4" borderId="9" xfId="0" applyNumberFormat="1" applyFont="1" applyFill="1" applyBorder="1" applyAlignment="1">
      <alignment horizontal="center" vertical="top" wrapText="1"/>
    </xf>
    <xf numFmtId="165" fontId="14" fillId="4" borderId="9" xfId="0" applyNumberFormat="1" applyFont="1" applyFill="1" applyBorder="1" applyAlignment="1">
      <alignment horizontal="center" vertical="top" wrapText="1"/>
    </xf>
    <xf numFmtId="165" fontId="17" fillId="4" borderId="5" xfId="0" applyNumberFormat="1" applyFont="1" applyFill="1" applyBorder="1" applyAlignment="1">
      <alignment horizontal="center" vertical="top" wrapText="1"/>
    </xf>
    <xf numFmtId="165" fontId="14" fillId="4" borderId="5" xfId="0" applyNumberFormat="1" applyFont="1" applyFill="1" applyBorder="1" applyAlignment="1">
      <alignment horizontal="center" vertical="top" wrapText="1"/>
    </xf>
    <xf numFmtId="166" fontId="13" fillId="4" borderId="9" xfId="0" applyNumberFormat="1" applyFont="1" applyFill="1" applyBorder="1" applyAlignment="1">
      <alignment horizontal="center" vertical="top" wrapText="1"/>
    </xf>
    <xf numFmtId="165" fontId="13" fillId="4" borderId="3" xfId="0" applyNumberFormat="1" applyFont="1" applyFill="1" applyBorder="1" applyAlignment="1">
      <alignment horizontal="center" vertical="top" wrapText="1"/>
    </xf>
    <xf numFmtId="165" fontId="13" fillId="4" borderId="1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vertical="top" wrapText="1"/>
    </xf>
    <xf numFmtId="166" fontId="13" fillId="4" borderId="5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justify" vertical="top" wrapText="1"/>
    </xf>
    <xf numFmtId="0" fontId="14" fillId="4" borderId="10" xfId="0" applyNumberFormat="1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justify" vertical="top" wrapText="1"/>
    </xf>
    <xf numFmtId="0" fontId="13" fillId="4" borderId="8" xfId="0" applyFont="1" applyFill="1" applyBorder="1" applyAlignment="1">
      <alignment horizontal="justify" vertical="top" wrapText="1"/>
    </xf>
    <xf numFmtId="0" fontId="14" fillId="4" borderId="8" xfId="0" applyNumberFormat="1" applyFont="1" applyFill="1" applyBorder="1" applyAlignment="1">
      <alignment horizontal="center" vertical="top" wrapText="1"/>
    </xf>
    <xf numFmtId="0" fontId="13" fillId="4" borderId="7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164" fontId="14" fillId="4" borderId="8" xfId="0" applyNumberFormat="1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vertical="top" wrapText="1"/>
    </xf>
    <xf numFmtId="164" fontId="13" fillId="4" borderId="8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165" fontId="14" fillId="4" borderId="8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66" fontId="14" fillId="4" borderId="4" xfId="0" applyNumberFormat="1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166" fontId="13" fillId="4" borderId="10" xfId="0" applyNumberFormat="1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6" fontId="17" fillId="0" borderId="8" xfId="0" applyNumberFormat="1" applyFont="1" applyBorder="1" applyAlignment="1">
      <alignment horizontal="center" vertical="top" wrapText="1"/>
    </xf>
    <xf numFmtId="166" fontId="17" fillId="0" borderId="3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5" fontId="13" fillId="4" borderId="1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5" fontId="17" fillId="2" borderId="10" xfId="0" applyNumberFormat="1" applyFont="1" applyFill="1" applyBorder="1" applyAlignment="1">
      <alignment horizontal="center" vertical="top" wrapText="1"/>
    </xf>
    <xf numFmtId="165" fontId="17" fillId="2" borderId="12" xfId="0" applyNumberFormat="1" applyFont="1" applyFill="1" applyBorder="1" applyAlignment="1">
      <alignment horizontal="center" vertical="top" wrapText="1"/>
    </xf>
    <xf numFmtId="165" fontId="17" fillId="2" borderId="1" xfId="0" applyNumberFormat="1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3" fillId="2" borderId="10" xfId="0" applyNumberFormat="1" applyFont="1" applyFill="1" applyBorder="1" applyAlignment="1">
      <alignment horizontal="left" vertical="top" wrapText="1"/>
    </xf>
    <xf numFmtId="14" fontId="3" fillId="2" borderId="12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66" fontId="17" fillId="2" borderId="10" xfId="0" applyNumberFormat="1" applyFont="1" applyFill="1" applyBorder="1" applyAlignment="1">
      <alignment horizontal="center" vertical="top" wrapText="1"/>
    </xf>
    <xf numFmtId="166" fontId="17" fillId="2" borderId="12" xfId="0" applyNumberFormat="1" applyFont="1" applyFill="1" applyBorder="1" applyAlignment="1">
      <alignment horizontal="center" vertical="top" wrapText="1"/>
    </xf>
    <xf numFmtId="166" fontId="17" fillId="2" borderId="1" xfId="0" applyNumberFormat="1" applyFont="1" applyFill="1" applyBorder="1" applyAlignment="1">
      <alignment horizontal="center" vertical="top" wrapText="1"/>
    </xf>
    <xf numFmtId="16" fontId="3" fillId="0" borderId="10" xfId="0" applyNumberFormat="1" applyFont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" xfId="0" applyFont="1" applyBorder="1"/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14" fillId="2" borderId="10" xfId="0" applyNumberFormat="1" applyFont="1" applyFill="1" applyBorder="1" applyAlignment="1">
      <alignment horizontal="center" vertical="top" wrapText="1"/>
    </xf>
    <xf numFmtId="165" fontId="14" fillId="2" borderId="12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" fontId="3" fillId="2" borderId="10" xfId="0" applyNumberFormat="1" applyFont="1" applyFill="1" applyBorder="1" applyAlignment="1">
      <alignment horizontal="left" vertical="top" wrapText="1"/>
    </xf>
    <xf numFmtId="16" fontId="3" fillId="2" borderId="1" xfId="0" applyNumberFormat="1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6" fontId="18" fillId="0" borderId="2" xfId="0" applyNumberFormat="1" applyFont="1" applyBorder="1" applyAlignment="1">
      <alignment horizontal="center" vertical="center" wrapText="1"/>
    </xf>
    <xf numFmtId="16" fontId="18" fillId="0" borderId="3" xfId="0" applyNumberFormat="1" applyFont="1" applyBorder="1" applyAlignment="1">
      <alignment horizontal="center" vertical="center" wrapText="1"/>
    </xf>
    <xf numFmtId="16" fontId="18" fillId="0" borderId="4" xfId="0" applyNumberFormat="1" applyFont="1" applyBorder="1" applyAlignment="1">
      <alignment horizontal="center" vertical="center" wrapText="1"/>
    </xf>
    <xf numFmtId="0" fontId="14" fillId="4" borderId="10" xfId="0" applyNumberFormat="1" applyFont="1" applyFill="1" applyBorder="1" applyAlignment="1">
      <alignment horizontal="center" vertical="top" wrapText="1"/>
    </xf>
    <xf numFmtId="0" fontId="14" fillId="4" borderId="12" xfId="0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0" fillId="2" borderId="12" xfId="0" applyFill="1" applyBorder="1"/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6" fontId="14" fillId="4" borderId="10" xfId="0" applyNumberFormat="1" applyFont="1" applyFill="1" applyBorder="1" applyAlignment="1">
      <alignment horizontal="center" vertical="top" wrapText="1"/>
    </xf>
    <xf numFmtId="166" fontId="14" fillId="4" borderId="12" xfId="0" applyNumberFormat="1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8"/>
  <sheetViews>
    <sheetView tabSelected="1" view="pageBreakPreview" topLeftCell="C1" zoomScale="60" zoomScaleNormal="75" workbookViewId="0">
      <selection activeCell="J4" sqref="J4:J6"/>
    </sheetView>
  </sheetViews>
  <sheetFormatPr defaultRowHeight="12.75"/>
  <cols>
    <col min="1" max="1" width="37.42578125" customWidth="1"/>
    <col min="2" max="2" width="21.42578125" customWidth="1"/>
    <col min="3" max="3" width="19.7109375" customWidth="1"/>
    <col min="4" max="4" width="22.7109375" customWidth="1"/>
    <col min="5" max="5" width="20.28515625" customWidth="1"/>
    <col min="6" max="6" width="19.5703125" customWidth="1"/>
    <col min="7" max="7" width="24.42578125" customWidth="1"/>
    <col min="8" max="8" width="31.140625" customWidth="1"/>
    <col min="9" max="9" width="46.85546875" customWidth="1"/>
    <col min="10" max="10" width="64.28515625" customWidth="1"/>
  </cols>
  <sheetData>
    <row r="1" spans="1:10" ht="24" customHeight="1">
      <c r="I1" s="38"/>
      <c r="J1" s="39" t="s">
        <v>165</v>
      </c>
    </row>
    <row r="2" spans="1:10" ht="33">
      <c r="A2" s="414" t="s">
        <v>86</v>
      </c>
      <c r="B2" s="414"/>
      <c r="C2" s="414"/>
      <c r="D2" s="414"/>
      <c r="E2" s="414"/>
      <c r="F2" s="414"/>
      <c r="G2" s="414"/>
      <c r="H2" s="414"/>
      <c r="I2" s="414"/>
      <c r="J2" s="1"/>
    </row>
    <row r="3" spans="1:10" ht="13.5" thickBot="1">
      <c r="H3" t="s">
        <v>66</v>
      </c>
    </row>
    <row r="4" spans="1:10" ht="28.5" customHeight="1" thickBot="1">
      <c r="A4" s="415" t="s">
        <v>32</v>
      </c>
      <c r="B4" s="415"/>
      <c r="C4" s="415" t="s">
        <v>33</v>
      </c>
      <c r="D4" s="418" t="s">
        <v>0</v>
      </c>
      <c r="E4" s="405" t="s">
        <v>59</v>
      </c>
      <c r="F4" s="421"/>
      <c r="G4" s="421"/>
      <c r="H4" s="421"/>
      <c r="I4" s="402" t="s">
        <v>1</v>
      </c>
      <c r="J4" s="402" t="s">
        <v>2</v>
      </c>
    </row>
    <row r="5" spans="1:10" ht="28.5" customHeight="1" thickBot="1">
      <c r="A5" s="416"/>
      <c r="B5" s="416"/>
      <c r="C5" s="416"/>
      <c r="D5" s="419"/>
      <c r="E5" s="402" t="s">
        <v>55</v>
      </c>
      <c r="F5" s="405" t="s">
        <v>60</v>
      </c>
      <c r="G5" s="406"/>
      <c r="H5" s="402" t="s">
        <v>61</v>
      </c>
      <c r="I5" s="403"/>
      <c r="J5" s="403"/>
    </row>
    <row r="6" spans="1:10" ht="172.5" customHeight="1" thickBot="1">
      <c r="A6" s="417"/>
      <c r="B6" s="417"/>
      <c r="C6" s="417"/>
      <c r="D6" s="420"/>
      <c r="E6" s="404"/>
      <c r="F6" s="92" t="s">
        <v>21</v>
      </c>
      <c r="G6" s="13" t="s">
        <v>56</v>
      </c>
      <c r="H6" s="404"/>
      <c r="I6" s="404"/>
      <c r="J6" s="404"/>
    </row>
    <row r="7" spans="1:10" ht="19.5" thickBot="1">
      <c r="A7" s="16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3">
        <v>7</v>
      </c>
      <c r="H7" s="16">
        <v>8</v>
      </c>
      <c r="I7" s="19">
        <v>9</v>
      </c>
      <c r="J7" s="19">
        <v>10</v>
      </c>
    </row>
    <row r="8" spans="1:10">
      <c r="A8" s="407" t="s">
        <v>146</v>
      </c>
      <c r="B8" s="408"/>
      <c r="C8" s="408"/>
      <c r="D8" s="408"/>
      <c r="E8" s="408"/>
      <c r="F8" s="408"/>
      <c r="G8" s="408"/>
      <c r="H8" s="408"/>
      <c r="I8" s="408"/>
      <c r="J8" s="409"/>
    </row>
    <row r="9" spans="1:10" ht="13.5" thickBot="1">
      <c r="A9" s="410"/>
      <c r="B9" s="411"/>
      <c r="C9" s="411"/>
      <c r="D9" s="411"/>
      <c r="E9" s="411"/>
      <c r="F9" s="411"/>
      <c r="G9" s="411"/>
      <c r="H9" s="411"/>
      <c r="I9" s="411"/>
      <c r="J9" s="412"/>
    </row>
    <row r="10" spans="1:10" ht="19.5" thickBot="1">
      <c r="A10" s="394" t="s">
        <v>79</v>
      </c>
      <c r="B10" s="395"/>
      <c r="C10" s="395"/>
      <c r="D10" s="395"/>
      <c r="E10" s="395"/>
      <c r="F10" s="395"/>
      <c r="G10" s="395"/>
      <c r="H10" s="395"/>
      <c r="I10" s="395"/>
      <c r="J10" s="413"/>
    </row>
    <row r="11" spans="1:10" ht="16.5" customHeight="1">
      <c r="A11" s="388" t="s">
        <v>80</v>
      </c>
      <c r="B11" s="389"/>
      <c r="C11" s="389"/>
      <c r="D11" s="389"/>
      <c r="E11" s="389"/>
      <c r="F11" s="389"/>
      <c r="G11" s="389"/>
      <c r="H11" s="389"/>
      <c r="I11" s="389"/>
      <c r="J11" s="390"/>
    </row>
    <row r="12" spans="1:10" ht="19.5" thickBot="1">
      <c r="A12" s="391" t="s">
        <v>81</v>
      </c>
      <c r="B12" s="392"/>
      <c r="C12" s="392"/>
      <c r="D12" s="392"/>
      <c r="E12" s="392"/>
      <c r="F12" s="392"/>
      <c r="G12" s="392"/>
      <c r="H12" s="392"/>
      <c r="I12" s="392"/>
      <c r="J12" s="393"/>
    </row>
    <row r="13" spans="1:10" ht="19.5" thickBot="1">
      <c r="A13" s="394" t="s">
        <v>3</v>
      </c>
      <c r="B13" s="395"/>
      <c r="C13" s="395"/>
      <c r="D13" s="389"/>
      <c r="E13" s="389"/>
      <c r="F13" s="389"/>
      <c r="G13" s="389"/>
      <c r="H13" s="389"/>
      <c r="I13" s="389"/>
      <c r="J13" s="390"/>
    </row>
    <row r="14" spans="1:10" ht="21.75" customHeight="1" thickBot="1">
      <c r="A14" s="306" t="s">
        <v>156</v>
      </c>
      <c r="B14" s="339"/>
      <c r="C14" s="318" t="s">
        <v>30</v>
      </c>
      <c r="D14" s="396">
        <f>F14+F15+F16+F20+G14+G15+G16+G20+F17+F18+F19+G17+G18+G19</f>
        <v>1968.74101</v>
      </c>
      <c r="E14" s="398"/>
      <c r="F14" s="274">
        <f>393.18+1.76501</f>
        <v>394.94501000000002</v>
      </c>
      <c r="G14" s="275">
        <v>212.71619999999999</v>
      </c>
      <c r="H14" s="339"/>
      <c r="I14" s="28" t="s">
        <v>44</v>
      </c>
      <c r="J14" s="306" t="s">
        <v>89</v>
      </c>
    </row>
    <row r="15" spans="1:10" ht="20.25" customHeight="1" thickBot="1">
      <c r="A15" s="311"/>
      <c r="B15" s="349"/>
      <c r="C15" s="345"/>
      <c r="D15" s="397"/>
      <c r="E15" s="399"/>
      <c r="F15" s="225">
        <v>400</v>
      </c>
      <c r="G15" s="276">
        <f>168.1138-10.054</f>
        <v>158.0598</v>
      </c>
      <c r="H15" s="349"/>
      <c r="I15" s="28" t="s">
        <v>43</v>
      </c>
      <c r="J15" s="400"/>
    </row>
    <row r="16" spans="1:10" ht="21" customHeight="1" thickBot="1">
      <c r="A16" s="311"/>
      <c r="B16" s="349"/>
      <c r="C16" s="345"/>
      <c r="D16" s="397"/>
      <c r="E16" s="399"/>
      <c r="F16" s="225">
        <f>177.72+26.2</f>
        <v>203.92</v>
      </c>
      <c r="G16" s="276">
        <v>124</v>
      </c>
      <c r="H16" s="349"/>
      <c r="I16" s="51" t="s">
        <v>45</v>
      </c>
      <c r="J16" s="400"/>
    </row>
    <row r="17" spans="1:10" ht="24.75" customHeight="1" thickBot="1">
      <c r="A17" s="311"/>
      <c r="B17" s="349"/>
      <c r="C17" s="345"/>
      <c r="D17" s="397"/>
      <c r="E17" s="399"/>
      <c r="F17" s="225">
        <f>143+24</f>
        <v>167</v>
      </c>
      <c r="G17" s="240">
        <v>10</v>
      </c>
      <c r="H17" s="349"/>
      <c r="I17" s="52" t="s">
        <v>42</v>
      </c>
      <c r="J17" s="400"/>
    </row>
    <row r="18" spans="1:10" ht="21" customHeight="1" thickBot="1">
      <c r="A18" s="311"/>
      <c r="B18" s="349"/>
      <c r="C18" s="345"/>
      <c r="D18" s="397"/>
      <c r="E18" s="399"/>
      <c r="F18" s="225">
        <v>20</v>
      </c>
      <c r="G18" s="240"/>
      <c r="H18" s="349"/>
      <c r="I18" s="51" t="s">
        <v>64</v>
      </c>
      <c r="J18" s="400"/>
    </row>
    <row r="19" spans="1:10" ht="21" customHeight="1" thickBot="1">
      <c r="A19" s="311"/>
      <c r="B19" s="349"/>
      <c r="C19" s="345"/>
      <c r="D19" s="397"/>
      <c r="E19" s="399"/>
      <c r="F19" s="225">
        <v>178.1</v>
      </c>
      <c r="G19" s="240"/>
      <c r="H19" s="349"/>
      <c r="I19" s="51" t="s">
        <v>77</v>
      </c>
      <c r="J19" s="400"/>
    </row>
    <row r="20" spans="1:10" ht="21.75" customHeight="1" thickBot="1">
      <c r="A20" s="311"/>
      <c r="B20" s="349"/>
      <c r="C20" s="345"/>
      <c r="D20" s="397"/>
      <c r="E20" s="399"/>
      <c r="F20" s="277">
        <v>100</v>
      </c>
      <c r="G20" s="240"/>
      <c r="H20" s="349"/>
      <c r="I20" s="51" t="s">
        <v>41</v>
      </c>
      <c r="J20" s="400"/>
    </row>
    <row r="21" spans="1:10" ht="24.75" customHeight="1" thickBot="1">
      <c r="A21" s="311"/>
      <c r="B21" s="349"/>
      <c r="C21" s="318" t="s">
        <v>31</v>
      </c>
      <c r="D21" s="303">
        <f>G21+G22+G23+G24</f>
        <v>22.7</v>
      </c>
      <c r="E21" s="399"/>
      <c r="F21" s="225"/>
      <c r="G21" s="276">
        <v>2.7</v>
      </c>
      <c r="H21" s="349"/>
      <c r="I21" s="51" t="s">
        <v>77</v>
      </c>
      <c r="J21" s="400"/>
    </row>
    <row r="22" spans="1:10" ht="20.25" customHeight="1" thickBot="1">
      <c r="A22" s="311"/>
      <c r="B22" s="349"/>
      <c r="C22" s="345"/>
      <c r="D22" s="304"/>
      <c r="E22" s="399"/>
      <c r="F22" s="278"/>
      <c r="G22" s="279">
        <v>20</v>
      </c>
      <c r="H22" s="349"/>
      <c r="I22" s="51" t="s">
        <v>41</v>
      </c>
      <c r="J22" s="400"/>
    </row>
    <row r="23" spans="1:10" ht="21.75" customHeight="1" thickBot="1">
      <c r="A23" s="311"/>
      <c r="B23" s="349"/>
      <c r="C23" s="345"/>
      <c r="D23" s="304"/>
      <c r="E23" s="399"/>
      <c r="F23" s="250"/>
      <c r="G23" s="276">
        <v>0</v>
      </c>
      <c r="H23" s="349"/>
      <c r="I23" s="70"/>
      <c r="J23" s="400"/>
    </row>
    <row r="24" spans="1:10" ht="20.25" customHeight="1" thickBot="1">
      <c r="A24" s="311"/>
      <c r="B24" s="349"/>
      <c r="C24" s="345"/>
      <c r="D24" s="304"/>
      <c r="E24" s="399"/>
      <c r="F24" s="278"/>
      <c r="G24" s="276">
        <v>0</v>
      </c>
      <c r="H24" s="349"/>
      <c r="I24" s="52"/>
      <c r="J24" s="400"/>
    </row>
    <row r="25" spans="1:10" ht="21.75" customHeight="1">
      <c r="A25" s="311"/>
      <c r="B25" s="349"/>
      <c r="C25" s="318" t="s">
        <v>49</v>
      </c>
      <c r="D25" s="303">
        <f>G25+G26+G27+G28</f>
        <v>60.087330000000001</v>
      </c>
      <c r="E25" s="399"/>
      <c r="F25" s="303"/>
      <c r="G25" s="300">
        <f>45+15.08733</f>
        <v>60.087330000000001</v>
      </c>
      <c r="H25" s="349"/>
      <c r="I25" s="339" t="s">
        <v>9</v>
      </c>
      <c r="J25" s="400"/>
    </row>
    <row r="26" spans="1:10" ht="20.25" customHeight="1" thickBot="1">
      <c r="A26" s="311"/>
      <c r="B26" s="349"/>
      <c r="C26" s="345"/>
      <c r="D26" s="304"/>
      <c r="E26" s="399"/>
      <c r="F26" s="304"/>
      <c r="G26" s="301"/>
      <c r="H26" s="349"/>
      <c r="I26" s="349"/>
      <c r="J26" s="400"/>
    </row>
    <row r="27" spans="1:10" ht="21.75" hidden="1" customHeight="1" thickBot="1">
      <c r="A27" s="311"/>
      <c r="B27" s="349"/>
      <c r="C27" s="345"/>
      <c r="D27" s="304"/>
      <c r="E27" s="399"/>
      <c r="F27" s="304"/>
      <c r="G27" s="301"/>
      <c r="H27" s="349"/>
      <c r="I27" s="349"/>
      <c r="J27" s="400"/>
    </row>
    <row r="28" spans="1:10" ht="54.75" hidden="1" customHeight="1" thickBot="1">
      <c r="A28" s="307"/>
      <c r="B28" s="349"/>
      <c r="C28" s="345"/>
      <c r="D28" s="304"/>
      <c r="E28" s="399"/>
      <c r="F28" s="305"/>
      <c r="G28" s="302"/>
      <c r="H28" s="340"/>
      <c r="I28" s="349"/>
      <c r="J28" s="401"/>
    </row>
    <row r="29" spans="1:10" ht="19.5" thickBot="1">
      <c r="A29" s="375" t="s">
        <v>3</v>
      </c>
      <c r="B29" s="376"/>
      <c r="C29" s="376"/>
      <c r="D29" s="376"/>
      <c r="E29" s="376"/>
      <c r="F29" s="376"/>
      <c r="G29" s="376"/>
      <c r="H29" s="376"/>
      <c r="I29" s="376"/>
      <c r="J29" s="377"/>
    </row>
    <row r="30" spans="1:10" ht="76.5" customHeight="1" thickBot="1">
      <c r="A30" s="306" t="s">
        <v>164</v>
      </c>
      <c r="B30" s="57"/>
      <c r="C30" s="132">
        <v>2014</v>
      </c>
      <c r="D30" s="153">
        <f>G30</f>
        <v>75</v>
      </c>
      <c r="E30" s="152"/>
      <c r="F30" s="152"/>
      <c r="G30" s="150">
        <f>105-30</f>
        <v>75</v>
      </c>
      <c r="H30" s="23"/>
      <c r="I30" s="58" t="s">
        <v>18</v>
      </c>
      <c r="J30" s="93" t="s">
        <v>4</v>
      </c>
    </row>
    <row r="31" spans="1:10" ht="76.5" customHeight="1" thickBot="1">
      <c r="A31" s="311"/>
      <c r="B31" s="41"/>
      <c r="C31" s="133">
        <v>2015</v>
      </c>
      <c r="D31" s="272">
        <f>G31</f>
        <v>155.92003</v>
      </c>
      <c r="E31" s="251"/>
      <c r="F31" s="250"/>
      <c r="G31" s="224">
        <f>94.78168+20.608+40.53035</f>
        <v>155.92003</v>
      </c>
      <c r="H31" s="23"/>
      <c r="I31" s="58" t="s">
        <v>18</v>
      </c>
      <c r="J31" s="94" t="s">
        <v>20</v>
      </c>
    </row>
    <row r="32" spans="1:10" ht="173.25" customHeight="1" thickBot="1">
      <c r="A32" s="307"/>
      <c r="B32" s="42"/>
      <c r="C32" s="133">
        <v>2016</v>
      </c>
      <c r="D32" s="273">
        <f>G32</f>
        <v>80</v>
      </c>
      <c r="E32" s="251"/>
      <c r="F32" s="250"/>
      <c r="G32" s="225">
        <v>80</v>
      </c>
      <c r="H32" s="23"/>
      <c r="I32" s="62" t="s">
        <v>158</v>
      </c>
      <c r="J32" s="59"/>
    </row>
    <row r="33" spans="1:10" ht="21" customHeight="1">
      <c r="A33" s="384" t="s">
        <v>3</v>
      </c>
      <c r="B33" s="379"/>
      <c r="C33" s="379"/>
      <c r="D33" s="379"/>
      <c r="E33" s="379"/>
      <c r="F33" s="379"/>
      <c r="G33" s="379"/>
      <c r="H33" s="379"/>
      <c r="I33" s="379"/>
      <c r="J33" s="377"/>
    </row>
    <row r="34" spans="1:10" ht="15.75" customHeight="1" thickBot="1">
      <c r="A34" s="385"/>
      <c r="B34" s="386"/>
      <c r="C34" s="386"/>
      <c r="D34" s="386"/>
      <c r="E34" s="386"/>
      <c r="F34" s="386"/>
      <c r="G34" s="386"/>
      <c r="H34" s="386"/>
      <c r="I34" s="386"/>
      <c r="J34" s="387"/>
    </row>
    <row r="35" spans="1:10" ht="99.75" customHeight="1" thickBot="1">
      <c r="A35" s="306" t="s">
        <v>155</v>
      </c>
      <c r="B35" s="60"/>
      <c r="C35" s="134">
        <v>2014</v>
      </c>
      <c r="D35" s="156">
        <f>G35</f>
        <v>22</v>
      </c>
      <c r="E35" s="156"/>
      <c r="F35" s="156"/>
      <c r="G35" s="151">
        <v>22</v>
      </c>
      <c r="H35" s="18"/>
      <c r="I35" s="339" t="s">
        <v>9</v>
      </c>
      <c r="J35" s="306" t="s">
        <v>24</v>
      </c>
    </row>
    <row r="36" spans="1:10" ht="90" customHeight="1" thickBot="1">
      <c r="A36" s="307"/>
      <c r="B36" s="41"/>
      <c r="C36" s="133">
        <v>2015</v>
      </c>
      <c r="D36" s="241">
        <f>G36</f>
        <v>20</v>
      </c>
      <c r="E36" s="157"/>
      <c r="F36" s="158"/>
      <c r="G36" s="149">
        <v>20</v>
      </c>
      <c r="H36" s="18"/>
      <c r="I36" s="349"/>
      <c r="J36" s="311"/>
    </row>
    <row r="37" spans="1:10" ht="67.5" customHeight="1" thickBot="1">
      <c r="A37" s="52" t="s">
        <v>117</v>
      </c>
      <c r="B37" s="42"/>
      <c r="C37" s="136">
        <v>2016</v>
      </c>
      <c r="D37" s="156">
        <f>G37</f>
        <v>20</v>
      </c>
      <c r="E37" s="127"/>
      <c r="F37" s="159"/>
      <c r="G37" s="271">
        <v>20</v>
      </c>
      <c r="H37" s="61"/>
      <c r="I37" s="340"/>
      <c r="J37" s="307"/>
    </row>
    <row r="38" spans="1:10" ht="19.5" thickBot="1">
      <c r="A38" s="375" t="s">
        <v>3</v>
      </c>
      <c r="B38" s="376"/>
      <c r="C38" s="376"/>
      <c r="D38" s="376"/>
      <c r="E38" s="376"/>
      <c r="F38" s="376"/>
      <c r="G38" s="376"/>
      <c r="H38" s="376"/>
      <c r="I38" s="376"/>
      <c r="J38" s="380"/>
    </row>
    <row r="39" spans="1:10" ht="33" customHeight="1" thickBot="1">
      <c r="A39" s="306" t="s">
        <v>25</v>
      </c>
      <c r="B39" s="43"/>
      <c r="C39" s="318">
        <v>2014</v>
      </c>
      <c r="D39" s="303">
        <f>G39+G40</f>
        <v>30</v>
      </c>
      <c r="E39" s="160"/>
      <c r="F39" s="152"/>
      <c r="G39" s="149">
        <v>12</v>
      </c>
      <c r="H39" s="24"/>
      <c r="I39" s="22" t="s">
        <v>82</v>
      </c>
      <c r="J39" s="306" t="s">
        <v>90</v>
      </c>
    </row>
    <row r="40" spans="1:10" ht="30" customHeight="1" thickBot="1">
      <c r="A40" s="311"/>
      <c r="B40" s="44"/>
      <c r="C40" s="319"/>
      <c r="D40" s="305"/>
      <c r="E40" s="154"/>
      <c r="F40" s="152"/>
      <c r="G40" s="149">
        <v>18</v>
      </c>
      <c r="H40" s="26"/>
      <c r="I40" s="22" t="s">
        <v>83</v>
      </c>
      <c r="J40" s="311"/>
    </row>
    <row r="41" spans="1:10" ht="37.5" customHeight="1" thickBot="1">
      <c r="A41" s="311"/>
      <c r="B41" s="44"/>
      <c r="C41" s="133">
        <v>2015</v>
      </c>
      <c r="D41" s="237">
        <f>G41</f>
        <v>14.370200000000001</v>
      </c>
      <c r="E41" s="154"/>
      <c r="F41" s="152"/>
      <c r="G41" s="149">
        <f>30-10-5.6298</f>
        <v>14.370200000000001</v>
      </c>
      <c r="H41" s="26"/>
      <c r="I41" s="14" t="s">
        <v>9</v>
      </c>
      <c r="J41" s="311"/>
    </row>
    <row r="42" spans="1:10" ht="19.5" thickBot="1">
      <c r="A42" s="375" t="s">
        <v>3</v>
      </c>
      <c r="B42" s="376"/>
      <c r="C42" s="376"/>
      <c r="D42" s="376"/>
      <c r="E42" s="376"/>
      <c r="F42" s="376"/>
      <c r="G42" s="376"/>
      <c r="H42" s="376"/>
      <c r="I42" s="376"/>
      <c r="J42" s="377"/>
    </row>
    <row r="43" spans="1:10" ht="75" customHeight="1" thickBot="1">
      <c r="A43" s="306" t="s">
        <v>85</v>
      </c>
      <c r="B43" s="40"/>
      <c r="C43" s="130">
        <v>2014</v>
      </c>
      <c r="D43" s="139">
        <f>G43</f>
        <v>25</v>
      </c>
      <c r="E43" s="139"/>
      <c r="F43" s="139"/>
      <c r="G43" s="161">
        <f>12+13</f>
        <v>25</v>
      </c>
      <c r="H43" s="48"/>
      <c r="I43" s="17" t="s">
        <v>9</v>
      </c>
      <c r="J43" s="306" t="s">
        <v>5</v>
      </c>
    </row>
    <row r="44" spans="1:10" ht="66.75" customHeight="1" thickBot="1">
      <c r="A44" s="307"/>
      <c r="B44" s="45"/>
      <c r="C44" s="137">
        <v>2015</v>
      </c>
      <c r="D44" s="254">
        <f>G44</f>
        <v>25</v>
      </c>
      <c r="E44" s="153"/>
      <c r="F44" s="157"/>
      <c r="G44" s="149">
        <v>25</v>
      </c>
      <c r="H44" s="18"/>
      <c r="I44" s="62" t="s">
        <v>9</v>
      </c>
      <c r="J44" s="311"/>
    </row>
    <row r="45" spans="1:10" ht="38.25" customHeight="1" thickBot="1">
      <c r="A45" s="375" t="s">
        <v>3</v>
      </c>
      <c r="B45" s="379"/>
      <c r="C45" s="379"/>
      <c r="D45" s="379"/>
      <c r="E45" s="376"/>
      <c r="F45" s="376"/>
      <c r="G45" s="376"/>
      <c r="H45" s="376"/>
      <c r="I45" s="376"/>
      <c r="J45" s="380"/>
    </row>
    <row r="46" spans="1:10" ht="33.6" customHeight="1" thickBot="1">
      <c r="A46" s="306" t="s">
        <v>6</v>
      </c>
      <c r="B46" s="256"/>
      <c r="C46" s="257">
        <v>2014</v>
      </c>
      <c r="D46" s="237">
        <f>G46</f>
        <v>15</v>
      </c>
      <c r="E46" s="258"/>
      <c r="F46" s="258"/>
      <c r="G46" s="225">
        <v>15</v>
      </c>
      <c r="H46" s="259"/>
      <c r="I46" s="260" t="s">
        <v>9</v>
      </c>
      <c r="J46" s="306" t="s">
        <v>7</v>
      </c>
    </row>
    <row r="47" spans="1:10" ht="28.9" customHeight="1" thickBot="1">
      <c r="A47" s="307"/>
      <c r="B47" s="261"/>
      <c r="C47" s="257">
        <v>2015</v>
      </c>
      <c r="D47" s="237">
        <f>G47</f>
        <v>15</v>
      </c>
      <c r="E47" s="258"/>
      <c r="F47" s="262"/>
      <c r="G47" s="225">
        <v>15</v>
      </c>
      <c r="H47" s="263"/>
      <c r="I47" s="264" t="s">
        <v>9</v>
      </c>
      <c r="J47" s="311"/>
    </row>
    <row r="48" spans="1:10" ht="19.5" thickBot="1">
      <c r="A48" s="383" t="s">
        <v>3</v>
      </c>
      <c r="B48" s="376"/>
      <c r="C48" s="376"/>
      <c r="D48" s="376"/>
      <c r="E48" s="376"/>
      <c r="F48" s="376"/>
      <c r="G48" s="376"/>
      <c r="H48" s="376"/>
      <c r="I48" s="376"/>
      <c r="J48" s="380"/>
    </row>
    <row r="49" spans="1:10" ht="34.5" customHeight="1" thickBot="1">
      <c r="A49" s="306" t="s">
        <v>150</v>
      </c>
      <c r="B49" s="256"/>
      <c r="C49" s="257">
        <v>2014</v>
      </c>
      <c r="D49" s="265">
        <f>G49</f>
        <v>6</v>
      </c>
      <c r="E49" s="258"/>
      <c r="F49" s="266"/>
      <c r="G49" s="267">
        <v>6</v>
      </c>
      <c r="H49" s="263"/>
      <c r="I49" s="268" t="s">
        <v>14</v>
      </c>
      <c r="J49" s="306" t="s">
        <v>8</v>
      </c>
    </row>
    <row r="50" spans="1:10" ht="29.25" customHeight="1" thickBot="1">
      <c r="A50" s="381"/>
      <c r="B50" s="269"/>
      <c r="C50" s="257">
        <v>2015</v>
      </c>
      <c r="D50" s="270">
        <f>G50</f>
        <v>10.119999999999999</v>
      </c>
      <c r="E50" s="258"/>
      <c r="F50" s="262"/>
      <c r="G50" s="228">
        <v>10.119999999999999</v>
      </c>
      <c r="H50" s="263"/>
      <c r="I50" s="264" t="s">
        <v>13</v>
      </c>
      <c r="J50" s="311"/>
    </row>
    <row r="51" spans="1:10" ht="43.5" customHeight="1" thickBot="1">
      <c r="A51" s="382"/>
      <c r="B51" s="261"/>
      <c r="C51" s="257">
        <v>2016</v>
      </c>
      <c r="D51" s="265">
        <f>G51</f>
        <v>11</v>
      </c>
      <c r="E51" s="250"/>
      <c r="F51" s="262"/>
      <c r="G51" s="267">
        <v>11</v>
      </c>
      <c r="H51" s="263"/>
      <c r="I51" s="260" t="s">
        <v>13</v>
      </c>
      <c r="J51" s="307"/>
    </row>
    <row r="52" spans="1:10" ht="19.5" thickBot="1">
      <c r="A52" s="312" t="s">
        <v>3</v>
      </c>
      <c r="B52" s="313"/>
      <c r="C52" s="313"/>
      <c r="D52" s="313"/>
      <c r="E52" s="313"/>
      <c r="F52" s="313"/>
      <c r="G52" s="313"/>
      <c r="H52" s="313"/>
      <c r="I52" s="313"/>
      <c r="J52" s="378"/>
    </row>
    <row r="53" spans="1:10" ht="46.5" customHeight="1">
      <c r="A53" s="308" t="s">
        <v>157</v>
      </c>
      <c r="B53" s="57"/>
      <c r="C53" s="373">
        <v>2014</v>
      </c>
      <c r="D53" s="303">
        <f>G53</f>
        <v>10.3</v>
      </c>
      <c r="E53" s="300"/>
      <c r="F53" s="300"/>
      <c r="G53" s="300">
        <v>10.3</v>
      </c>
      <c r="H53" s="339"/>
      <c r="I53" s="339" t="s">
        <v>9</v>
      </c>
      <c r="J53" s="306" t="s">
        <v>26</v>
      </c>
    </row>
    <row r="54" spans="1:10" ht="44.25" customHeight="1" thickBot="1">
      <c r="A54" s="309"/>
      <c r="B54" s="60"/>
      <c r="C54" s="374"/>
      <c r="D54" s="305"/>
      <c r="E54" s="302"/>
      <c r="F54" s="302"/>
      <c r="G54" s="302"/>
      <c r="H54" s="340"/>
      <c r="I54" s="340"/>
      <c r="J54" s="311"/>
    </row>
    <row r="55" spans="1:10" ht="42" customHeight="1">
      <c r="A55" s="309"/>
      <c r="B55" s="41"/>
      <c r="C55" s="318">
        <v>2015</v>
      </c>
      <c r="D55" s="303">
        <f>G55</f>
        <v>20</v>
      </c>
      <c r="E55" s="300"/>
      <c r="F55" s="300"/>
      <c r="G55" s="300">
        <v>20</v>
      </c>
      <c r="H55" s="339"/>
      <c r="I55" s="339" t="s">
        <v>9</v>
      </c>
      <c r="J55" s="70"/>
    </row>
    <row r="56" spans="1:10" ht="25.5" customHeight="1" thickBot="1">
      <c r="A56" s="309"/>
      <c r="B56" s="41"/>
      <c r="C56" s="319"/>
      <c r="D56" s="305"/>
      <c r="E56" s="302"/>
      <c r="F56" s="302"/>
      <c r="G56" s="302"/>
      <c r="H56" s="340"/>
      <c r="I56" s="340"/>
      <c r="J56" s="70"/>
    </row>
    <row r="57" spans="1:10" ht="132" customHeight="1" thickBot="1">
      <c r="A57" s="310"/>
      <c r="B57" s="42"/>
      <c r="C57" s="133">
        <v>2016</v>
      </c>
      <c r="D57" s="237">
        <f>G57</f>
        <v>75</v>
      </c>
      <c r="E57" s="255"/>
      <c r="F57" s="225"/>
      <c r="G57" s="225">
        <v>75</v>
      </c>
      <c r="H57" s="51"/>
      <c r="I57" s="55" t="s">
        <v>9</v>
      </c>
      <c r="J57" s="52"/>
    </row>
    <row r="58" spans="1:10" ht="19.5" thickBot="1">
      <c r="A58" s="312" t="s">
        <v>3</v>
      </c>
      <c r="B58" s="313"/>
      <c r="C58" s="313"/>
      <c r="D58" s="313"/>
      <c r="E58" s="313"/>
      <c r="F58" s="313"/>
      <c r="G58" s="313"/>
      <c r="H58" s="314"/>
      <c r="I58" s="314"/>
      <c r="J58" s="315"/>
    </row>
    <row r="59" spans="1:10" ht="37.5" customHeight="1" thickBot="1">
      <c r="A59" s="306" t="s">
        <v>118</v>
      </c>
      <c r="B59" s="40"/>
      <c r="C59" s="133">
        <v>2014</v>
      </c>
      <c r="D59" s="157">
        <f>G59</f>
        <v>0</v>
      </c>
      <c r="E59" s="152"/>
      <c r="F59" s="152"/>
      <c r="G59" s="149">
        <v>0</v>
      </c>
      <c r="H59" s="23"/>
      <c r="I59" s="14" t="s">
        <v>9</v>
      </c>
      <c r="J59" s="316" t="s">
        <v>106</v>
      </c>
    </row>
    <row r="60" spans="1:10" ht="24" customHeight="1" thickBot="1">
      <c r="A60" s="311"/>
      <c r="B60" s="41"/>
      <c r="C60" s="318">
        <v>2015</v>
      </c>
      <c r="D60" s="303">
        <f>G60+G61</f>
        <v>37</v>
      </c>
      <c r="E60" s="163"/>
      <c r="F60" s="163"/>
      <c r="G60" s="161">
        <v>9</v>
      </c>
      <c r="H60" s="63"/>
      <c r="I60" s="14" t="s">
        <v>41</v>
      </c>
      <c r="J60" s="317"/>
    </row>
    <row r="61" spans="1:10" ht="50.25" customHeight="1" thickBot="1">
      <c r="A61" s="311"/>
      <c r="B61" s="41"/>
      <c r="C61" s="319"/>
      <c r="D61" s="305"/>
      <c r="E61" s="139"/>
      <c r="F61" s="139"/>
      <c r="G61" s="161">
        <f>10+5+13</f>
        <v>28</v>
      </c>
      <c r="H61" s="48"/>
      <c r="I61" s="17" t="s">
        <v>98</v>
      </c>
      <c r="J61" s="317"/>
    </row>
    <row r="62" spans="1:10" ht="56.25" customHeight="1" thickBot="1">
      <c r="A62" s="306" t="s">
        <v>119</v>
      </c>
      <c r="B62" s="40"/>
      <c r="C62" s="133">
        <v>2014</v>
      </c>
      <c r="D62" s="237">
        <f>G62</f>
        <v>0</v>
      </c>
      <c r="E62" s="152"/>
      <c r="F62" s="166"/>
      <c r="G62" s="149">
        <v>0</v>
      </c>
      <c r="H62" s="26"/>
      <c r="I62" s="22" t="s">
        <v>14</v>
      </c>
      <c r="J62" s="210"/>
    </row>
    <row r="63" spans="1:10" ht="59.25" customHeight="1" thickBot="1">
      <c r="A63" s="307"/>
      <c r="B63" s="42"/>
      <c r="C63" s="133">
        <v>2015</v>
      </c>
      <c r="D63" s="237">
        <f>G63</f>
        <v>10</v>
      </c>
      <c r="E63" s="152"/>
      <c r="F63" s="166"/>
      <c r="G63" s="149">
        <v>10</v>
      </c>
      <c r="H63" s="26"/>
      <c r="I63" s="14" t="s">
        <v>77</v>
      </c>
      <c r="J63" s="91" t="s">
        <v>151</v>
      </c>
    </row>
    <row r="64" spans="1:10" ht="72" customHeight="1" thickBot="1">
      <c r="A64" s="306" t="s">
        <v>120</v>
      </c>
      <c r="B64" s="40"/>
      <c r="C64" s="133">
        <v>2014</v>
      </c>
      <c r="D64" s="157">
        <f>F64+G64</f>
        <v>500</v>
      </c>
      <c r="E64" s="149"/>
      <c r="F64" s="149">
        <v>460</v>
      </c>
      <c r="G64" s="149">
        <v>40</v>
      </c>
      <c r="H64" s="64"/>
      <c r="I64" s="14" t="s">
        <v>62</v>
      </c>
      <c r="J64" s="316" t="s">
        <v>29</v>
      </c>
    </row>
    <row r="65" spans="1:10" ht="41.25" customHeight="1" thickBot="1">
      <c r="A65" s="307"/>
      <c r="B65" s="41"/>
      <c r="C65" s="130">
        <v>2015</v>
      </c>
      <c r="D65" s="237">
        <f>G65</f>
        <v>10</v>
      </c>
      <c r="E65" s="161"/>
      <c r="F65" s="161"/>
      <c r="G65" s="167">
        <f>30-15-5</f>
        <v>10</v>
      </c>
      <c r="H65" s="29"/>
      <c r="I65" s="17" t="s">
        <v>9</v>
      </c>
      <c r="J65" s="317"/>
    </row>
    <row r="66" spans="1:10" ht="74.25" customHeight="1" thickBot="1">
      <c r="A66" s="371" t="s">
        <v>121</v>
      </c>
      <c r="B66" s="65"/>
      <c r="C66" s="133">
        <v>2014</v>
      </c>
      <c r="D66" s="254">
        <f>G66</f>
        <v>0</v>
      </c>
      <c r="E66" s="165"/>
      <c r="F66" s="161"/>
      <c r="G66" s="165">
        <v>0</v>
      </c>
      <c r="H66" s="28"/>
      <c r="I66" s="17" t="s">
        <v>9</v>
      </c>
      <c r="J66" s="316" t="s">
        <v>39</v>
      </c>
    </row>
    <row r="67" spans="1:10" ht="82.5" customHeight="1" thickBot="1">
      <c r="A67" s="372"/>
      <c r="B67" s="66"/>
      <c r="C67" s="130">
        <v>2015</v>
      </c>
      <c r="D67" s="254">
        <f>G67</f>
        <v>5.0048000000000004</v>
      </c>
      <c r="E67" s="165"/>
      <c r="F67" s="161"/>
      <c r="G67" s="168">
        <f>10-4.9952</f>
        <v>5.0048000000000004</v>
      </c>
      <c r="H67" s="28"/>
      <c r="I67" s="17" t="s">
        <v>9</v>
      </c>
      <c r="J67" s="317"/>
    </row>
    <row r="68" spans="1:10" ht="19.5" thickBot="1">
      <c r="A68" s="24" t="s">
        <v>3</v>
      </c>
      <c r="B68" s="26"/>
      <c r="C68" s="26"/>
      <c r="D68" s="26"/>
      <c r="E68" s="26"/>
      <c r="F68" s="26"/>
      <c r="G68" s="26"/>
      <c r="H68" s="26"/>
      <c r="I68" s="26"/>
      <c r="J68" s="54"/>
    </row>
    <row r="69" spans="1:10" ht="55.5" customHeight="1" thickBot="1">
      <c r="A69" s="306" t="s">
        <v>122</v>
      </c>
      <c r="B69" s="40"/>
      <c r="C69" s="133">
        <v>2014</v>
      </c>
      <c r="D69" s="157">
        <f>G69</f>
        <v>0</v>
      </c>
      <c r="E69" s="152"/>
      <c r="F69" s="152"/>
      <c r="G69" s="149">
        <v>0</v>
      </c>
      <c r="H69" s="24"/>
      <c r="I69" s="17" t="s">
        <v>9</v>
      </c>
      <c r="J69" s="339" t="s">
        <v>40</v>
      </c>
    </row>
    <row r="70" spans="1:10" ht="43.5" customHeight="1" thickBot="1">
      <c r="A70" s="307"/>
      <c r="B70" s="41"/>
      <c r="C70" s="133">
        <v>2015</v>
      </c>
      <c r="D70" s="253">
        <f>G70</f>
        <v>5</v>
      </c>
      <c r="E70" s="152"/>
      <c r="F70" s="154"/>
      <c r="G70" s="149">
        <f>15-10</f>
        <v>5</v>
      </c>
      <c r="H70" s="26"/>
      <c r="I70" s="17" t="s">
        <v>9</v>
      </c>
      <c r="J70" s="370"/>
    </row>
    <row r="71" spans="1:10" ht="19.5" thickBot="1">
      <c r="A71" s="24" t="s">
        <v>3</v>
      </c>
      <c r="B71" s="26"/>
      <c r="C71" s="26"/>
      <c r="D71" s="248"/>
      <c r="E71" s="26"/>
      <c r="F71" s="26"/>
      <c r="G71" s="26"/>
      <c r="H71" s="26"/>
      <c r="I71" s="28"/>
      <c r="J71" s="54"/>
    </row>
    <row r="72" spans="1:10" ht="30" customHeight="1" thickBot="1">
      <c r="A72" s="306" t="s">
        <v>123</v>
      </c>
      <c r="B72" s="40"/>
      <c r="C72" s="130">
        <v>2014</v>
      </c>
      <c r="D72" s="254">
        <f>G72</f>
        <v>25</v>
      </c>
      <c r="E72" s="152"/>
      <c r="F72" s="152"/>
      <c r="G72" s="149">
        <v>25</v>
      </c>
      <c r="H72" s="24"/>
      <c r="I72" s="22" t="s">
        <v>14</v>
      </c>
      <c r="J72" s="339" t="s">
        <v>10</v>
      </c>
    </row>
    <row r="73" spans="1:10" ht="26.25" customHeight="1" thickBot="1">
      <c r="A73" s="307"/>
      <c r="B73" s="41"/>
      <c r="C73" s="133">
        <v>2015</v>
      </c>
      <c r="D73" s="237">
        <f>G73</f>
        <v>25</v>
      </c>
      <c r="E73" s="152"/>
      <c r="F73" s="154"/>
      <c r="G73" s="149">
        <v>25</v>
      </c>
      <c r="H73" s="26"/>
      <c r="I73" s="22" t="s">
        <v>14</v>
      </c>
      <c r="J73" s="370"/>
    </row>
    <row r="74" spans="1:10" ht="66" customHeight="1" thickBot="1">
      <c r="A74" s="114" t="s">
        <v>124</v>
      </c>
      <c r="B74" s="42"/>
      <c r="C74" s="135">
        <v>2014</v>
      </c>
      <c r="D74" s="157">
        <f>G74</f>
        <v>25</v>
      </c>
      <c r="E74" s="154"/>
      <c r="F74" s="152"/>
      <c r="G74" s="169">
        <v>25</v>
      </c>
      <c r="H74" s="23"/>
      <c r="I74" s="22" t="s">
        <v>14</v>
      </c>
      <c r="J74" s="117" t="s">
        <v>84</v>
      </c>
    </row>
    <row r="75" spans="1:10" ht="81" customHeight="1" thickBot="1">
      <c r="A75" s="114" t="s">
        <v>125</v>
      </c>
      <c r="B75" s="46"/>
      <c r="C75" s="25">
        <v>2016</v>
      </c>
      <c r="D75" s="157">
        <f>G75</f>
        <v>60</v>
      </c>
      <c r="E75" s="154"/>
      <c r="F75" s="152"/>
      <c r="G75" s="252">
        <v>60</v>
      </c>
      <c r="H75" s="23"/>
      <c r="I75" s="22" t="s">
        <v>14</v>
      </c>
      <c r="J75" s="115"/>
    </row>
    <row r="76" spans="1:10" ht="19.5" thickBot="1">
      <c r="A76" s="24" t="s">
        <v>3</v>
      </c>
      <c r="B76" s="26"/>
      <c r="C76" s="26"/>
      <c r="D76" s="26"/>
      <c r="E76" s="26"/>
      <c r="F76" s="26"/>
      <c r="G76" s="26"/>
      <c r="H76" s="26"/>
      <c r="I76" s="26"/>
      <c r="J76" s="54"/>
    </row>
    <row r="77" spans="1:10" ht="34.5" customHeight="1" thickBot="1">
      <c r="A77" s="306" t="s">
        <v>126</v>
      </c>
      <c r="B77" s="40"/>
      <c r="C77" s="318">
        <v>2014</v>
      </c>
      <c r="D77" s="303">
        <f>F77</f>
        <v>8</v>
      </c>
      <c r="E77" s="152"/>
      <c r="F77" s="157">
        <v>8</v>
      </c>
      <c r="G77" s="149">
        <v>0</v>
      </c>
      <c r="H77" s="23"/>
      <c r="I77" s="91" t="s">
        <v>47</v>
      </c>
      <c r="J77" s="339" t="s">
        <v>11</v>
      </c>
    </row>
    <row r="78" spans="1:10" ht="31.5" customHeight="1" thickBot="1">
      <c r="A78" s="311"/>
      <c r="B78" s="60"/>
      <c r="C78" s="319"/>
      <c r="D78" s="305"/>
      <c r="E78" s="170"/>
      <c r="F78" s="170"/>
      <c r="G78" s="151">
        <v>0</v>
      </c>
      <c r="H78" s="23"/>
      <c r="I78" s="91" t="s">
        <v>13</v>
      </c>
      <c r="J78" s="349"/>
    </row>
    <row r="79" spans="1:10" ht="33" customHeight="1" thickBot="1">
      <c r="A79" s="311"/>
      <c r="B79" s="60"/>
      <c r="C79" s="134">
        <v>2015</v>
      </c>
      <c r="D79" s="237">
        <f>G79</f>
        <v>32.62764</v>
      </c>
      <c r="E79" s="238"/>
      <c r="F79" s="238"/>
      <c r="G79" s="239">
        <f>20+39.9952+5.6298-32.99736</f>
        <v>32.62764</v>
      </c>
      <c r="H79" s="23"/>
      <c r="I79" s="91" t="s">
        <v>13</v>
      </c>
      <c r="J79" s="349"/>
    </row>
    <row r="80" spans="1:10" ht="46.5" customHeight="1" thickBot="1">
      <c r="A80" s="307"/>
      <c r="B80" s="53"/>
      <c r="C80" s="134">
        <v>2016</v>
      </c>
      <c r="D80" s="237">
        <f>G80</f>
        <v>100</v>
      </c>
      <c r="E80" s="238"/>
      <c r="F80" s="238"/>
      <c r="G80" s="240">
        <v>100</v>
      </c>
      <c r="H80" s="23"/>
      <c r="I80" s="91" t="s">
        <v>13</v>
      </c>
      <c r="J80" s="340"/>
    </row>
    <row r="81" spans="1:10" ht="55.5" customHeight="1" thickBot="1">
      <c r="A81" s="306" t="s">
        <v>127</v>
      </c>
      <c r="B81" s="60"/>
      <c r="C81" s="134">
        <v>2014</v>
      </c>
      <c r="D81" s="241">
        <f>G81</f>
        <v>30</v>
      </c>
      <c r="E81" s="242"/>
      <c r="F81" s="242"/>
      <c r="G81" s="240">
        <v>30</v>
      </c>
      <c r="H81" s="69"/>
      <c r="I81" s="17" t="s">
        <v>9</v>
      </c>
      <c r="J81" s="28" t="s">
        <v>12</v>
      </c>
    </row>
    <row r="82" spans="1:10" ht="34.5" customHeight="1">
      <c r="A82" s="311"/>
      <c r="B82" s="41"/>
      <c r="C82" s="318">
        <v>2015</v>
      </c>
      <c r="D82" s="364">
        <f>G82</f>
        <v>29.2</v>
      </c>
      <c r="E82" s="300"/>
      <c r="F82" s="300"/>
      <c r="G82" s="367">
        <v>29.2</v>
      </c>
      <c r="H82" s="339"/>
      <c r="I82" s="349" t="s">
        <v>34</v>
      </c>
      <c r="J82" s="70"/>
    </row>
    <row r="83" spans="1:10" ht="14.25" customHeight="1">
      <c r="A83" s="311"/>
      <c r="B83" s="41"/>
      <c r="C83" s="345"/>
      <c r="D83" s="365"/>
      <c r="E83" s="301"/>
      <c r="F83" s="301"/>
      <c r="G83" s="368"/>
      <c r="H83" s="349"/>
      <c r="I83" s="355"/>
      <c r="J83" s="70"/>
    </row>
    <row r="84" spans="1:10" ht="14.25" customHeight="1" thickBot="1">
      <c r="A84" s="307"/>
      <c r="B84" s="41"/>
      <c r="C84" s="319"/>
      <c r="D84" s="366"/>
      <c r="E84" s="302"/>
      <c r="F84" s="302"/>
      <c r="G84" s="369"/>
      <c r="H84" s="340"/>
      <c r="I84" s="356"/>
      <c r="J84" s="70"/>
    </row>
    <row r="85" spans="1:10" ht="34.5" customHeight="1" thickBot="1">
      <c r="A85" s="357" t="s">
        <v>128</v>
      </c>
      <c r="B85" s="71"/>
      <c r="C85" s="130">
        <v>2014</v>
      </c>
      <c r="D85" s="243">
        <f>G85</f>
        <v>0</v>
      </c>
      <c r="E85" s="244"/>
      <c r="F85" s="245"/>
      <c r="G85" s="236">
        <v>0</v>
      </c>
      <c r="H85" s="72"/>
      <c r="I85" s="17" t="s">
        <v>9</v>
      </c>
      <c r="J85" s="339" t="s">
        <v>27</v>
      </c>
    </row>
    <row r="86" spans="1:10" ht="41.25" customHeight="1" thickBot="1">
      <c r="A86" s="358"/>
      <c r="B86" s="73"/>
      <c r="C86" s="130">
        <v>2015</v>
      </c>
      <c r="D86" s="243">
        <f>G86</f>
        <v>0</v>
      </c>
      <c r="E86" s="244"/>
      <c r="F86" s="245"/>
      <c r="G86" s="236">
        <v>0</v>
      </c>
      <c r="H86" s="72"/>
      <c r="I86" s="14" t="s">
        <v>36</v>
      </c>
      <c r="J86" s="349"/>
    </row>
    <row r="87" spans="1:10" ht="56.25" customHeight="1" thickBot="1">
      <c r="A87" s="113" t="s">
        <v>129</v>
      </c>
      <c r="B87" s="113"/>
      <c r="C87" s="140">
        <v>2014</v>
      </c>
      <c r="D87" s="246">
        <f>F87</f>
        <v>50</v>
      </c>
      <c r="E87" s="244"/>
      <c r="F87" s="225">
        <v>50</v>
      </c>
      <c r="G87" s="247"/>
      <c r="H87" s="69"/>
      <c r="I87" s="47" t="s">
        <v>77</v>
      </c>
      <c r="J87" s="14" t="s">
        <v>78</v>
      </c>
    </row>
    <row r="88" spans="1:10" ht="19.5" thickBot="1">
      <c r="A88" s="24" t="s">
        <v>3</v>
      </c>
      <c r="B88" s="26"/>
      <c r="C88" s="26"/>
      <c r="D88" s="248"/>
      <c r="E88" s="249"/>
      <c r="F88" s="249"/>
      <c r="G88" s="248"/>
      <c r="H88" s="26"/>
      <c r="I88" s="74"/>
      <c r="J88" s="54"/>
    </row>
    <row r="89" spans="1:10" ht="55.5" customHeight="1" thickBot="1">
      <c r="A89" s="306" t="s">
        <v>130</v>
      </c>
      <c r="B89" s="40"/>
      <c r="C89" s="133">
        <v>2014</v>
      </c>
      <c r="D89" s="237">
        <f>G89</f>
        <v>5</v>
      </c>
      <c r="E89" s="250"/>
      <c r="F89" s="251"/>
      <c r="G89" s="225">
        <v>5</v>
      </c>
      <c r="H89" s="24"/>
      <c r="I89" s="14" t="s">
        <v>15</v>
      </c>
      <c r="J89" s="339" t="s">
        <v>28</v>
      </c>
    </row>
    <row r="90" spans="1:10" ht="44.25" customHeight="1" thickBot="1">
      <c r="A90" s="307"/>
      <c r="B90" s="41"/>
      <c r="C90" s="133">
        <v>2015</v>
      </c>
      <c r="D90" s="237">
        <f>G90</f>
        <v>5</v>
      </c>
      <c r="E90" s="152"/>
      <c r="F90" s="166"/>
      <c r="G90" s="149">
        <v>5</v>
      </c>
      <c r="H90" s="26"/>
      <c r="I90" s="14" t="s">
        <v>15</v>
      </c>
      <c r="J90" s="349"/>
    </row>
    <row r="91" spans="1:10" ht="20.25" customHeight="1" thickBot="1">
      <c r="A91" s="56" t="s">
        <v>3</v>
      </c>
      <c r="B91" s="50"/>
      <c r="C91" s="30"/>
      <c r="D91" s="47"/>
      <c r="E91" s="26"/>
      <c r="F91" s="26"/>
      <c r="G91" s="30"/>
      <c r="H91" s="61"/>
      <c r="I91" s="30"/>
      <c r="J91" s="31"/>
    </row>
    <row r="92" spans="1:10" ht="24.75" customHeight="1" thickBot="1">
      <c r="A92" s="306" t="s">
        <v>135</v>
      </c>
      <c r="B92" s="346"/>
      <c r="C92" s="318">
        <v>2014</v>
      </c>
      <c r="D92" s="303">
        <f>F92+G92</f>
        <v>459.79528999999997</v>
      </c>
      <c r="E92" s="152"/>
      <c r="F92" s="172">
        <f>38.27+30+64.57129</f>
        <v>132.84129000000001</v>
      </c>
      <c r="G92" s="149">
        <f>G93+G94+G95+G96+G97+G98+G99</f>
        <v>326.95399999999995</v>
      </c>
      <c r="H92" s="25"/>
      <c r="I92" s="14"/>
      <c r="J92" s="28" t="s">
        <v>19</v>
      </c>
    </row>
    <row r="93" spans="1:10" ht="39.75" customHeight="1" thickBot="1">
      <c r="A93" s="311"/>
      <c r="B93" s="347"/>
      <c r="C93" s="345"/>
      <c r="D93" s="304"/>
      <c r="E93" s="154"/>
      <c r="F93" s="157"/>
      <c r="G93" s="149">
        <f>55.4+44.7+10.054+123.7</f>
        <v>233.85399999999998</v>
      </c>
      <c r="H93" s="23"/>
      <c r="I93" s="17" t="s">
        <v>9</v>
      </c>
      <c r="J93" s="70"/>
    </row>
    <row r="94" spans="1:10" ht="39.75" customHeight="1" thickBot="1">
      <c r="A94" s="311"/>
      <c r="B94" s="347"/>
      <c r="C94" s="345"/>
      <c r="D94" s="304"/>
      <c r="E94" s="164"/>
      <c r="F94" s="152"/>
      <c r="G94" s="161">
        <v>15.3</v>
      </c>
      <c r="H94" s="63"/>
      <c r="I94" s="22" t="s">
        <v>46</v>
      </c>
      <c r="J94" s="70"/>
    </row>
    <row r="95" spans="1:10" ht="39.75" customHeight="1" thickBot="1">
      <c r="A95" s="311"/>
      <c r="B95" s="347"/>
      <c r="C95" s="345"/>
      <c r="D95" s="304"/>
      <c r="E95" s="164"/>
      <c r="F95" s="152"/>
      <c r="G95" s="161">
        <v>15.3</v>
      </c>
      <c r="H95" s="63"/>
      <c r="I95" s="22" t="s">
        <v>47</v>
      </c>
      <c r="J95" s="70"/>
    </row>
    <row r="96" spans="1:10" ht="39.75" customHeight="1" thickBot="1">
      <c r="A96" s="311"/>
      <c r="B96" s="347"/>
      <c r="C96" s="345"/>
      <c r="D96" s="304"/>
      <c r="E96" s="164"/>
      <c r="F96" s="152"/>
      <c r="G96" s="161">
        <v>24.4</v>
      </c>
      <c r="H96" s="63"/>
      <c r="I96" s="22" t="s">
        <v>42</v>
      </c>
      <c r="J96" s="70"/>
    </row>
    <row r="97" spans="1:10" ht="39.75" customHeight="1" thickBot="1">
      <c r="A97" s="311"/>
      <c r="B97" s="347"/>
      <c r="C97" s="345"/>
      <c r="D97" s="304"/>
      <c r="E97" s="164"/>
      <c r="F97" s="152"/>
      <c r="G97" s="161">
        <v>12.7</v>
      </c>
      <c r="H97" s="63"/>
      <c r="I97" s="22" t="s">
        <v>44</v>
      </c>
      <c r="J97" s="70"/>
    </row>
    <row r="98" spans="1:10" ht="39.75" customHeight="1" thickBot="1">
      <c r="A98" s="311"/>
      <c r="B98" s="347"/>
      <c r="C98" s="345"/>
      <c r="D98" s="304"/>
      <c r="E98" s="164"/>
      <c r="F98" s="152"/>
      <c r="G98" s="161">
        <v>12.7</v>
      </c>
      <c r="H98" s="63"/>
      <c r="I98" s="22" t="s">
        <v>43</v>
      </c>
      <c r="J98" s="70"/>
    </row>
    <row r="99" spans="1:10" ht="39.75" customHeight="1" thickBot="1">
      <c r="A99" s="311"/>
      <c r="B99" s="347"/>
      <c r="C99" s="319"/>
      <c r="D99" s="305"/>
      <c r="E99" s="164"/>
      <c r="F99" s="152"/>
      <c r="G99" s="161">
        <v>12.7</v>
      </c>
      <c r="H99" s="63"/>
      <c r="I99" s="22" t="s">
        <v>45</v>
      </c>
      <c r="J99" s="70"/>
    </row>
    <row r="100" spans="1:10" ht="48" customHeight="1" thickBot="1">
      <c r="A100" s="311"/>
      <c r="B100" s="347"/>
      <c r="C100" s="318">
        <v>2015</v>
      </c>
      <c r="D100" s="303">
        <f>G100+G101+G102+G103+G104+G105+G106</f>
        <v>171.27918</v>
      </c>
      <c r="E100" s="148"/>
      <c r="F100" s="157"/>
      <c r="G100" s="236">
        <f>42.652+56.53718</f>
        <v>99.189179999999993</v>
      </c>
      <c r="H100" s="63"/>
      <c r="I100" s="22" t="s">
        <v>35</v>
      </c>
      <c r="J100" s="70"/>
    </row>
    <row r="101" spans="1:10" ht="48" customHeight="1" thickBot="1">
      <c r="A101" s="311"/>
      <c r="B101" s="347"/>
      <c r="C101" s="345"/>
      <c r="D101" s="304"/>
      <c r="E101" s="148"/>
      <c r="F101" s="139"/>
      <c r="G101" s="167">
        <v>15.295999999999999</v>
      </c>
      <c r="H101" s="63"/>
      <c r="I101" s="22" t="s">
        <v>46</v>
      </c>
      <c r="J101" s="70"/>
    </row>
    <row r="102" spans="1:10" ht="48" customHeight="1" thickBot="1">
      <c r="A102" s="311"/>
      <c r="B102" s="347"/>
      <c r="C102" s="345"/>
      <c r="D102" s="304"/>
      <c r="E102" s="148"/>
      <c r="F102" s="139"/>
      <c r="G102" s="167">
        <v>15.295999999999999</v>
      </c>
      <c r="H102" s="63"/>
      <c r="I102" s="22" t="s">
        <v>47</v>
      </c>
      <c r="J102" s="70"/>
    </row>
    <row r="103" spans="1:10" ht="48" customHeight="1" thickBot="1">
      <c r="A103" s="311"/>
      <c r="B103" s="347"/>
      <c r="C103" s="345"/>
      <c r="D103" s="304"/>
      <c r="E103" s="148"/>
      <c r="F103" s="139"/>
      <c r="G103" s="167">
        <v>15.295999999999999</v>
      </c>
      <c r="H103" s="63"/>
      <c r="I103" s="22" t="s">
        <v>42</v>
      </c>
      <c r="J103" s="70"/>
    </row>
    <row r="104" spans="1:10" ht="48" customHeight="1" thickBot="1">
      <c r="A104" s="311"/>
      <c r="B104" s="347"/>
      <c r="C104" s="345"/>
      <c r="D104" s="304"/>
      <c r="E104" s="148"/>
      <c r="F104" s="139"/>
      <c r="G104" s="167">
        <v>8.734</v>
      </c>
      <c r="H104" s="63"/>
      <c r="I104" s="22" t="s">
        <v>44</v>
      </c>
      <c r="J104" s="70"/>
    </row>
    <row r="105" spans="1:10" ht="48" customHeight="1" thickBot="1">
      <c r="A105" s="311"/>
      <c r="B105" s="347"/>
      <c r="C105" s="345"/>
      <c r="D105" s="304"/>
      <c r="E105" s="148"/>
      <c r="F105" s="139"/>
      <c r="G105" s="167">
        <v>8.734</v>
      </c>
      <c r="H105" s="63"/>
      <c r="I105" s="22" t="s">
        <v>43</v>
      </c>
      <c r="J105" s="70"/>
    </row>
    <row r="106" spans="1:10" ht="48" customHeight="1" thickBot="1">
      <c r="A106" s="311"/>
      <c r="B106" s="347"/>
      <c r="C106" s="319"/>
      <c r="D106" s="305"/>
      <c r="E106" s="148"/>
      <c r="F106" s="139"/>
      <c r="G106" s="167">
        <v>8.734</v>
      </c>
      <c r="H106" s="63"/>
      <c r="I106" s="22" t="s">
        <v>45</v>
      </c>
      <c r="J106" s="70"/>
    </row>
    <row r="107" spans="1:10" ht="48.75" customHeight="1" thickBot="1">
      <c r="A107" s="311"/>
      <c r="B107" s="347"/>
      <c r="C107" s="318">
        <v>2016</v>
      </c>
      <c r="D107" s="352">
        <f>G107+G108+G109+G110+G111+G112+G113</f>
        <v>111.00400000000002</v>
      </c>
      <c r="E107" s="163"/>
      <c r="F107" s="163"/>
      <c r="G107" s="214">
        <v>29.963999999999999</v>
      </c>
      <c r="H107" s="63"/>
      <c r="I107" s="22" t="s">
        <v>35</v>
      </c>
      <c r="J107" s="52"/>
    </row>
    <row r="108" spans="1:10" ht="32.25" customHeight="1" thickBot="1">
      <c r="A108" s="311"/>
      <c r="B108" s="347"/>
      <c r="C108" s="345"/>
      <c r="D108" s="353"/>
      <c r="E108" s="163"/>
      <c r="F108" s="163"/>
      <c r="G108" s="235">
        <v>10.98</v>
      </c>
      <c r="H108" s="63"/>
      <c r="I108" s="22" t="s">
        <v>63</v>
      </c>
      <c r="J108" s="70"/>
    </row>
    <row r="109" spans="1:10" ht="33.75" customHeight="1" thickBot="1">
      <c r="A109" s="311"/>
      <c r="B109" s="347"/>
      <c r="C109" s="345"/>
      <c r="D109" s="353"/>
      <c r="E109" s="163"/>
      <c r="F109" s="163"/>
      <c r="G109" s="235">
        <v>10.98</v>
      </c>
      <c r="H109" s="63"/>
      <c r="I109" s="22" t="s">
        <v>110</v>
      </c>
      <c r="J109" s="70"/>
    </row>
    <row r="110" spans="1:10" ht="31.5" customHeight="1" thickBot="1">
      <c r="A110" s="311"/>
      <c r="B110" s="347"/>
      <c r="C110" s="345"/>
      <c r="D110" s="353"/>
      <c r="E110" s="163"/>
      <c r="F110" s="163"/>
      <c r="G110" s="235">
        <v>10.98</v>
      </c>
      <c r="H110" s="63"/>
      <c r="I110" s="22" t="s">
        <v>58</v>
      </c>
      <c r="J110" s="70"/>
    </row>
    <row r="111" spans="1:10" ht="35.25" customHeight="1" thickBot="1">
      <c r="A111" s="311"/>
      <c r="B111" s="347"/>
      <c r="C111" s="345"/>
      <c r="D111" s="353"/>
      <c r="E111" s="163"/>
      <c r="F111" s="163"/>
      <c r="G111" s="235">
        <v>21.7</v>
      </c>
      <c r="H111" s="63"/>
      <c r="I111" s="22" t="s">
        <v>42</v>
      </c>
      <c r="J111" s="70"/>
    </row>
    <row r="112" spans="1:10" ht="35.25" customHeight="1" thickBot="1">
      <c r="A112" s="311"/>
      <c r="B112" s="347"/>
      <c r="C112" s="345"/>
      <c r="D112" s="353"/>
      <c r="E112" s="163"/>
      <c r="F112" s="163"/>
      <c r="G112" s="235">
        <v>13.2</v>
      </c>
      <c r="H112" s="63"/>
      <c r="I112" s="22" t="s">
        <v>111</v>
      </c>
      <c r="J112" s="70"/>
    </row>
    <row r="113" spans="1:10" ht="33.75" customHeight="1" thickBot="1">
      <c r="A113" s="307"/>
      <c r="B113" s="348"/>
      <c r="C113" s="319"/>
      <c r="D113" s="354"/>
      <c r="E113" s="163"/>
      <c r="F113" s="163"/>
      <c r="G113" s="235">
        <v>13.2</v>
      </c>
      <c r="H113" s="63"/>
      <c r="I113" s="22" t="s">
        <v>112</v>
      </c>
      <c r="J113" s="70"/>
    </row>
    <row r="114" spans="1:10" ht="30.75" customHeight="1" thickBot="1">
      <c r="A114" s="316" t="s">
        <v>136</v>
      </c>
      <c r="B114" s="80"/>
      <c r="C114" s="130">
        <v>2014</v>
      </c>
      <c r="D114" s="157">
        <f>G114</f>
        <v>0</v>
      </c>
      <c r="E114" s="139"/>
      <c r="F114" s="139"/>
      <c r="G114" s="161">
        <v>0</v>
      </c>
      <c r="H114" s="48"/>
      <c r="I114" s="22" t="s">
        <v>9</v>
      </c>
      <c r="J114" s="306" t="s">
        <v>48</v>
      </c>
    </row>
    <row r="115" spans="1:10" ht="30" customHeight="1" thickBot="1">
      <c r="A115" s="341"/>
      <c r="B115" s="80"/>
      <c r="C115" s="130">
        <v>2015</v>
      </c>
      <c r="D115" s="157">
        <f>G115</f>
        <v>0</v>
      </c>
      <c r="E115" s="157"/>
      <c r="F115" s="139"/>
      <c r="G115" s="161">
        <v>0</v>
      </c>
      <c r="H115" s="48"/>
      <c r="I115" s="22" t="s">
        <v>9</v>
      </c>
      <c r="J115" s="311"/>
    </row>
    <row r="116" spans="1:10" ht="66.75" customHeight="1" thickBot="1">
      <c r="A116" s="100" t="s">
        <v>137</v>
      </c>
      <c r="B116" s="101"/>
      <c r="C116" s="133">
        <v>2014</v>
      </c>
      <c r="D116" s="157">
        <f>G116</f>
        <v>587</v>
      </c>
      <c r="E116" s="157"/>
      <c r="F116" s="157"/>
      <c r="G116" s="173">
        <f>500+87</f>
        <v>587</v>
      </c>
      <c r="H116" s="18"/>
      <c r="I116" s="14" t="s">
        <v>41</v>
      </c>
      <c r="J116" s="46"/>
    </row>
    <row r="117" spans="1:10" ht="92.25" customHeight="1" thickBot="1">
      <c r="A117" s="316" t="s">
        <v>138</v>
      </c>
      <c r="B117" s="350"/>
      <c r="C117" s="133">
        <v>2014</v>
      </c>
      <c r="D117" s="174">
        <f>F117</f>
        <v>1489.8530000000001</v>
      </c>
      <c r="E117" s="157"/>
      <c r="F117" s="175">
        <v>1489.8530000000001</v>
      </c>
      <c r="G117" s="173">
        <v>0</v>
      </c>
      <c r="H117" s="25"/>
      <c r="I117" s="14" t="s">
        <v>47</v>
      </c>
      <c r="J117" s="111"/>
    </row>
    <row r="118" spans="1:10" ht="81" customHeight="1" thickBot="1">
      <c r="A118" s="341"/>
      <c r="B118" s="351"/>
      <c r="C118" s="133">
        <v>2015</v>
      </c>
      <c r="D118" s="174">
        <f>F118</f>
        <v>394.22</v>
      </c>
      <c r="E118" s="157"/>
      <c r="F118" s="175">
        <f>1298.5-904.28</f>
        <v>394.22</v>
      </c>
      <c r="G118" s="176">
        <v>0</v>
      </c>
      <c r="H118" s="18"/>
      <c r="I118" s="14" t="s">
        <v>46</v>
      </c>
      <c r="J118" s="111"/>
    </row>
    <row r="119" spans="1:10" ht="56.25" customHeight="1" thickBot="1">
      <c r="A119" s="112" t="s">
        <v>139</v>
      </c>
      <c r="B119" s="101"/>
      <c r="C119" s="135">
        <v>2015</v>
      </c>
      <c r="D119" s="177">
        <f>G119</f>
        <v>101.78619999999999</v>
      </c>
      <c r="E119" s="153"/>
      <c r="F119" s="224"/>
      <c r="G119" s="233">
        <v>101.78619999999999</v>
      </c>
      <c r="H119" s="18"/>
      <c r="I119" s="14" t="s">
        <v>45</v>
      </c>
      <c r="J119" s="46"/>
    </row>
    <row r="120" spans="1:10" ht="158.25" customHeight="1" thickBot="1">
      <c r="A120" s="112" t="s">
        <v>148</v>
      </c>
      <c r="B120" s="218"/>
      <c r="C120" s="133">
        <v>2016</v>
      </c>
      <c r="D120" s="172">
        <f>F120</f>
        <v>138.30000000000001</v>
      </c>
      <c r="E120" s="157"/>
      <c r="F120" s="234">
        <v>138.30000000000001</v>
      </c>
      <c r="G120" s="224"/>
      <c r="H120" s="25"/>
      <c r="I120" s="14" t="s">
        <v>149</v>
      </c>
      <c r="J120" s="111"/>
    </row>
    <row r="121" spans="1:10" ht="69" customHeight="1" thickBot="1">
      <c r="A121" s="112" t="s">
        <v>153</v>
      </c>
      <c r="B121" s="101"/>
      <c r="C121" s="226">
        <v>2015</v>
      </c>
      <c r="D121" s="177">
        <f>E121</f>
        <v>50</v>
      </c>
      <c r="E121" s="227">
        <v>50</v>
      </c>
      <c r="F121" s="228"/>
      <c r="G121" s="178"/>
      <c r="H121" s="18"/>
      <c r="I121" s="20"/>
      <c r="J121" s="46" t="s">
        <v>154</v>
      </c>
    </row>
    <row r="122" spans="1:10" ht="41.25" customHeight="1" thickBot="1">
      <c r="A122" s="316" t="s">
        <v>163</v>
      </c>
      <c r="B122" s="101"/>
      <c r="C122" s="318">
        <v>2016</v>
      </c>
      <c r="D122" s="396">
        <f>G122+G123</f>
        <v>210</v>
      </c>
      <c r="E122" s="158"/>
      <c r="F122" s="228"/>
      <c r="G122" s="197">
        <f>160-60</f>
        <v>100</v>
      </c>
      <c r="H122" s="18"/>
      <c r="I122" s="285" t="s">
        <v>63</v>
      </c>
      <c r="J122" s="339"/>
    </row>
    <row r="123" spans="1:10" ht="40.5" customHeight="1" thickBot="1">
      <c r="A123" s="341"/>
      <c r="B123" s="286"/>
      <c r="C123" s="319"/>
      <c r="D123" s="422"/>
      <c r="E123" s="227"/>
      <c r="F123" s="287"/>
      <c r="G123" s="175">
        <v>110</v>
      </c>
      <c r="H123" s="281"/>
      <c r="I123" s="211" t="s">
        <v>77</v>
      </c>
      <c r="J123" s="340"/>
    </row>
    <row r="124" spans="1:10" ht="19.5" customHeight="1" thickBot="1">
      <c r="A124" s="97"/>
      <c r="B124" s="67"/>
      <c r="C124" s="20"/>
      <c r="D124" s="20"/>
      <c r="E124" s="49"/>
      <c r="F124" s="81"/>
      <c r="G124" s="82"/>
      <c r="H124" s="49"/>
      <c r="I124" s="27"/>
      <c r="J124" s="68"/>
    </row>
    <row r="125" spans="1:10" ht="24.75" customHeight="1" thickBot="1">
      <c r="A125" s="328" t="s">
        <v>107</v>
      </c>
      <c r="B125" s="329"/>
      <c r="C125" s="329"/>
      <c r="D125" s="329"/>
      <c r="E125" s="329"/>
      <c r="F125" s="329"/>
      <c r="G125" s="329"/>
      <c r="H125" s="329"/>
      <c r="I125" s="329"/>
      <c r="J125" s="330"/>
    </row>
    <row r="126" spans="1:10" ht="27" customHeight="1" thickBot="1">
      <c r="A126" s="331" t="s">
        <v>37</v>
      </c>
      <c r="B126" s="332"/>
      <c r="C126" s="332"/>
      <c r="D126" s="332"/>
      <c r="E126" s="332"/>
      <c r="F126" s="332"/>
      <c r="G126" s="332"/>
      <c r="H126" s="333"/>
      <c r="I126" s="9"/>
      <c r="J126" s="15"/>
    </row>
    <row r="127" spans="1:10" ht="18.75" customHeight="1" thickBot="1">
      <c r="A127" s="334" t="s">
        <v>38</v>
      </c>
      <c r="B127" s="335"/>
      <c r="C127" s="335"/>
      <c r="D127" s="335"/>
      <c r="E127" s="335"/>
      <c r="F127" s="335"/>
      <c r="G127" s="335"/>
      <c r="H127" s="335"/>
      <c r="I127" s="21"/>
      <c r="J127" s="12"/>
    </row>
    <row r="128" spans="1:10" ht="18" customHeight="1" thickBot="1">
      <c r="A128" s="336" t="s">
        <v>16</v>
      </c>
      <c r="B128" s="337"/>
      <c r="C128" s="337"/>
      <c r="D128" s="337"/>
      <c r="E128" s="337"/>
      <c r="F128" s="337"/>
      <c r="G128" s="337"/>
      <c r="H128" s="338"/>
      <c r="I128" s="32"/>
      <c r="J128" s="21"/>
    </row>
    <row r="129" spans="1:10" ht="19.5" customHeight="1" thickBot="1">
      <c r="A129" s="359" t="s">
        <v>17</v>
      </c>
      <c r="B129" s="360"/>
      <c r="C129" s="360"/>
      <c r="D129" s="360"/>
      <c r="E129" s="360"/>
      <c r="F129" s="360"/>
      <c r="G129" s="360"/>
      <c r="H129" s="360"/>
      <c r="I129" s="13"/>
      <c r="J129" s="21"/>
    </row>
    <row r="130" spans="1:10" ht="18.75" customHeight="1" thickBot="1">
      <c r="A130" s="10" t="s">
        <v>3</v>
      </c>
      <c r="B130" s="11"/>
      <c r="C130" s="7"/>
      <c r="D130" s="7"/>
      <c r="E130" s="7"/>
      <c r="F130" s="7"/>
      <c r="G130" s="7"/>
      <c r="H130" s="8"/>
      <c r="I130" s="12"/>
      <c r="J130" s="8"/>
    </row>
    <row r="131" spans="1:10" ht="61.5" customHeight="1" thickBot="1">
      <c r="A131" s="288" t="s">
        <v>131</v>
      </c>
      <c r="B131" s="84" t="s">
        <v>53</v>
      </c>
      <c r="C131" s="294">
        <v>2014</v>
      </c>
      <c r="D131" s="179">
        <f>F131+G131</f>
        <v>6935.0201000000006</v>
      </c>
      <c r="E131" s="180"/>
      <c r="F131" s="181">
        <f>F139+F147</f>
        <v>1377.9470000000001</v>
      </c>
      <c r="G131" s="179">
        <f>G139+G141+G143+G144+G145+G146+G147</f>
        <v>5557.0731000000005</v>
      </c>
      <c r="H131" s="99"/>
      <c r="I131" s="288" t="s">
        <v>65</v>
      </c>
      <c r="J131" s="9"/>
    </row>
    <row r="132" spans="1:10" ht="60.75" customHeight="1" thickBot="1">
      <c r="A132" s="290"/>
      <c r="B132" s="99" t="s">
        <v>52</v>
      </c>
      <c r="C132" s="295"/>
      <c r="D132" s="182">
        <f t="shared" ref="D132:D137" si="0">G132</f>
        <v>89</v>
      </c>
      <c r="E132" s="183"/>
      <c r="F132" s="184"/>
      <c r="G132" s="182">
        <v>89</v>
      </c>
      <c r="H132" s="21"/>
      <c r="I132" s="289"/>
      <c r="J132" s="9"/>
    </row>
    <row r="133" spans="1:10" ht="60.75" customHeight="1" thickBot="1">
      <c r="A133" s="290"/>
      <c r="B133" s="96" t="s">
        <v>91</v>
      </c>
      <c r="C133" s="294">
        <v>2015</v>
      </c>
      <c r="D133" s="172">
        <f>G133+E133+F133</f>
        <v>8852.5888900000009</v>
      </c>
      <c r="E133" s="199">
        <f>E134</f>
        <v>557.98500000000001</v>
      </c>
      <c r="F133" s="186">
        <f>F150</f>
        <v>203.53</v>
      </c>
      <c r="G133" s="177">
        <f>G134+G135+G136+G137</f>
        <v>8091.0738899999997</v>
      </c>
      <c r="H133" s="98"/>
      <c r="I133" s="33" t="s">
        <v>92</v>
      </c>
      <c r="J133" s="9"/>
    </row>
    <row r="134" spans="1:10" ht="60.75" customHeight="1" thickBot="1">
      <c r="A134" s="290"/>
      <c r="B134" s="96" t="s">
        <v>57</v>
      </c>
      <c r="C134" s="295"/>
      <c r="D134" s="178">
        <f>G134</f>
        <v>6039.49737</v>
      </c>
      <c r="E134" s="203">
        <f>E150</f>
        <v>557.98500000000001</v>
      </c>
      <c r="F134" s="187">
        <f>F150</f>
        <v>203.53</v>
      </c>
      <c r="G134" s="155">
        <f>G149+G150+G151+G152+G153+G154+G155+G161+G162+G163+G164-G135-G136</f>
        <v>6039.49737</v>
      </c>
      <c r="H134" s="98"/>
      <c r="I134" s="288" t="s">
        <v>22</v>
      </c>
      <c r="J134" s="9"/>
    </row>
    <row r="135" spans="1:10" ht="60.75" customHeight="1" thickBot="1">
      <c r="A135" s="290"/>
      <c r="B135" s="99" t="s">
        <v>52</v>
      </c>
      <c r="C135" s="295"/>
      <c r="D135" s="188">
        <f t="shared" si="0"/>
        <v>590.51602000000003</v>
      </c>
      <c r="E135" s="185"/>
      <c r="F135" s="189"/>
      <c r="G135" s="190">
        <f>G161</f>
        <v>590.51602000000003</v>
      </c>
      <c r="H135" s="98"/>
      <c r="I135" s="290"/>
      <c r="J135" s="9"/>
    </row>
    <row r="136" spans="1:10" ht="75.75" customHeight="1" thickBot="1">
      <c r="A136" s="290"/>
      <c r="B136" s="99" t="str">
        <f>B149</f>
        <v>Проверка сметной докумен-и для доступн.среды</v>
      </c>
      <c r="C136" s="295"/>
      <c r="D136" s="178">
        <f t="shared" si="0"/>
        <v>17.275200000000002</v>
      </c>
      <c r="E136" s="185"/>
      <c r="F136" s="189"/>
      <c r="G136" s="155">
        <f>G149</f>
        <v>17.275200000000002</v>
      </c>
      <c r="H136" s="128"/>
      <c r="I136" s="289"/>
      <c r="J136" s="9"/>
    </row>
    <row r="137" spans="1:10" ht="75.75" customHeight="1" thickBot="1">
      <c r="A137" s="290"/>
      <c r="B137" s="96" t="s">
        <v>57</v>
      </c>
      <c r="C137" s="295"/>
      <c r="D137" s="178">
        <f t="shared" si="0"/>
        <v>1443.7853</v>
      </c>
      <c r="E137" s="185"/>
      <c r="F137" s="189"/>
      <c r="G137" s="155">
        <f>G156+G157+G158+G165+G166+G167+G159</f>
        <v>1443.7853</v>
      </c>
      <c r="H137" s="98"/>
      <c r="I137" s="88" t="s">
        <v>9</v>
      </c>
      <c r="J137" s="9"/>
    </row>
    <row r="138" spans="1:10" ht="60.75" customHeight="1" thickBot="1">
      <c r="A138" s="289"/>
      <c r="B138" s="96" t="s">
        <v>162</v>
      </c>
      <c r="C138" s="141">
        <v>2016</v>
      </c>
      <c r="D138" s="191">
        <f>G138</f>
        <v>7607.232</v>
      </c>
      <c r="E138" s="185"/>
      <c r="F138" s="189"/>
      <c r="G138" s="192">
        <f>G168</f>
        <v>7607.232</v>
      </c>
      <c r="H138" s="98"/>
      <c r="I138" s="33" t="s">
        <v>22</v>
      </c>
      <c r="J138" s="9"/>
    </row>
    <row r="139" spans="1:10" ht="39.75" customHeight="1" thickBot="1">
      <c r="A139" s="33" t="s">
        <v>132</v>
      </c>
      <c r="B139" s="35"/>
      <c r="C139" s="294">
        <v>2014</v>
      </c>
      <c r="D139" s="193">
        <f>F139+G139</f>
        <v>3116.2578400000002</v>
      </c>
      <c r="E139" s="155"/>
      <c r="F139" s="191">
        <v>760</v>
      </c>
      <c r="G139" s="194">
        <f>2356.25784</f>
        <v>2356.2578400000002</v>
      </c>
      <c r="H139" s="83"/>
      <c r="I139" s="288" t="s">
        <v>22</v>
      </c>
      <c r="J139" s="9"/>
    </row>
    <row r="140" spans="1:10" ht="59.25" customHeight="1" thickBot="1">
      <c r="A140" s="84" t="s">
        <v>54</v>
      </c>
      <c r="B140" s="86" t="s">
        <v>47</v>
      </c>
      <c r="C140" s="295"/>
      <c r="D140" s="195">
        <f>F140+G140</f>
        <v>1583.9785999999999</v>
      </c>
      <c r="E140" s="196"/>
      <c r="F140" s="197">
        <v>760</v>
      </c>
      <c r="G140" s="177">
        <v>823.97860000000003</v>
      </c>
      <c r="H140" s="83"/>
      <c r="I140" s="290"/>
      <c r="J140" s="9"/>
    </row>
    <row r="141" spans="1:10" ht="27.75" customHeight="1" thickBot="1">
      <c r="A141" s="426" t="s">
        <v>133</v>
      </c>
      <c r="B141" s="85" t="s">
        <v>53</v>
      </c>
      <c r="C141" s="295"/>
      <c r="D141" s="195">
        <f t="shared" ref="D141:D146" si="1">G141</f>
        <v>2533.4066600000006</v>
      </c>
      <c r="E141" s="196"/>
      <c r="F141" s="162"/>
      <c r="G141" s="198">
        <f>3688.059-1000-80-41.10434-33.548</f>
        <v>2533.4066600000006</v>
      </c>
      <c r="H141" s="83"/>
      <c r="I141" s="290"/>
      <c r="J141" s="9"/>
    </row>
    <row r="142" spans="1:10" ht="57.75" customHeight="1" thickBot="1">
      <c r="A142" s="427"/>
      <c r="B142" s="21" t="s">
        <v>52</v>
      </c>
      <c r="C142" s="295"/>
      <c r="D142" s="191">
        <f t="shared" si="1"/>
        <v>89</v>
      </c>
      <c r="E142" s="155"/>
      <c r="F142" s="162"/>
      <c r="G142" s="199">
        <v>89</v>
      </c>
      <c r="H142" s="83"/>
      <c r="I142" s="290"/>
      <c r="J142" s="9"/>
    </row>
    <row r="143" spans="1:10" ht="40.5" customHeight="1" thickBot="1">
      <c r="A143" s="89" t="s">
        <v>63</v>
      </c>
      <c r="B143" s="4" t="s">
        <v>57</v>
      </c>
      <c r="C143" s="295"/>
      <c r="D143" s="195">
        <f t="shared" si="1"/>
        <v>252.81380999999999</v>
      </c>
      <c r="E143" s="155"/>
      <c r="F143" s="162"/>
      <c r="G143" s="198">
        <v>252.81380999999999</v>
      </c>
      <c r="H143" s="83"/>
      <c r="I143" s="33" t="s">
        <v>63</v>
      </c>
      <c r="J143" s="9"/>
    </row>
    <row r="144" spans="1:10" ht="36.75" customHeight="1" thickBot="1">
      <c r="A144" s="89" t="s">
        <v>58</v>
      </c>
      <c r="B144" s="4" t="s">
        <v>57</v>
      </c>
      <c r="C144" s="295"/>
      <c r="D144" s="195">
        <f t="shared" si="1"/>
        <v>99.104339999999993</v>
      </c>
      <c r="E144" s="155"/>
      <c r="F144" s="162"/>
      <c r="G144" s="198">
        <v>99.104339999999993</v>
      </c>
      <c r="H144" s="83"/>
      <c r="I144" s="33" t="s">
        <v>58</v>
      </c>
      <c r="J144" s="9"/>
    </row>
    <row r="145" spans="1:10" ht="36.75" customHeight="1" thickBot="1">
      <c r="A145" s="89" t="s">
        <v>41</v>
      </c>
      <c r="B145" s="4" t="s">
        <v>57</v>
      </c>
      <c r="C145" s="295"/>
      <c r="D145" s="195">
        <f t="shared" si="1"/>
        <v>65.664370000000005</v>
      </c>
      <c r="E145" s="155"/>
      <c r="F145" s="162"/>
      <c r="G145" s="198">
        <v>65.664370000000005</v>
      </c>
      <c r="H145" s="83"/>
      <c r="I145" s="33" t="s">
        <v>41</v>
      </c>
      <c r="J145" s="9"/>
    </row>
    <row r="146" spans="1:10" ht="36.75" customHeight="1" thickBot="1">
      <c r="A146" s="89" t="s">
        <v>64</v>
      </c>
      <c r="B146" s="4" t="s">
        <v>57</v>
      </c>
      <c r="C146" s="295"/>
      <c r="D146" s="195">
        <f t="shared" si="1"/>
        <v>149.82607999999999</v>
      </c>
      <c r="E146" s="155"/>
      <c r="F146" s="162"/>
      <c r="G146" s="198">
        <v>149.82607999999999</v>
      </c>
      <c r="H146" s="83"/>
      <c r="I146" s="89" t="s">
        <v>64</v>
      </c>
      <c r="J146" s="21"/>
    </row>
    <row r="147" spans="1:10" ht="36.75" customHeight="1" thickBot="1">
      <c r="A147" s="89" t="s">
        <v>77</v>
      </c>
      <c r="B147" s="4" t="s">
        <v>57</v>
      </c>
      <c r="C147" s="296"/>
      <c r="D147" s="195">
        <f>F147+G147</f>
        <v>717.947</v>
      </c>
      <c r="E147" s="155"/>
      <c r="F147" s="197">
        <f>180+437.947</f>
        <v>617.947</v>
      </c>
      <c r="G147" s="198">
        <v>100</v>
      </c>
      <c r="H147" s="83"/>
      <c r="I147" s="33" t="s">
        <v>77</v>
      </c>
      <c r="J147" s="34"/>
    </row>
    <row r="148" spans="1:10" ht="40.5" customHeight="1" thickBot="1">
      <c r="A148" s="288" t="s">
        <v>134</v>
      </c>
      <c r="B148" s="4" t="s">
        <v>91</v>
      </c>
      <c r="C148" s="294">
        <v>2015</v>
      </c>
      <c r="D148" s="195">
        <f>G148+F148+E148</f>
        <v>6197.3546199999982</v>
      </c>
      <c r="E148" s="177">
        <f>E150</f>
        <v>557.98500000000001</v>
      </c>
      <c r="F148" s="191">
        <f>F150</f>
        <v>203.53</v>
      </c>
      <c r="G148" s="198">
        <f>G149+G150+G151+G152+G153+G154+G155+G156+G157+G158+G159</f>
        <v>5435.8396199999988</v>
      </c>
      <c r="H148" s="83"/>
      <c r="I148" s="33" t="s">
        <v>92</v>
      </c>
      <c r="J148" s="34"/>
    </row>
    <row r="149" spans="1:10" ht="76.5" customHeight="1" thickBot="1">
      <c r="A149" s="290"/>
      <c r="B149" s="223" t="s">
        <v>152</v>
      </c>
      <c r="C149" s="326"/>
      <c r="D149" s="178">
        <f>G149</f>
        <v>17.275200000000002</v>
      </c>
      <c r="E149" s="224"/>
      <c r="F149" s="229"/>
      <c r="G149" s="224">
        <v>17.275200000000002</v>
      </c>
      <c r="H149" s="83"/>
      <c r="I149" s="288" t="s">
        <v>22</v>
      </c>
      <c r="J149" s="34"/>
    </row>
    <row r="150" spans="1:10" ht="123.75" customHeight="1" thickBot="1">
      <c r="A150" s="290"/>
      <c r="B150" s="125" t="s">
        <v>105</v>
      </c>
      <c r="C150" s="326"/>
      <c r="D150" s="178">
        <f>F150+E150+G150</f>
        <v>854</v>
      </c>
      <c r="E150" s="224">
        <v>557.98500000000001</v>
      </c>
      <c r="F150" s="229">
        <v>203.53</v>
      </c>
      <c r="G150" s="224">
        <v>92.484999999999999</v>
      </c>
      <c r="H150" s="129"/>
      <c r="I150" s="290"/>
      <c r="J150" s="34"/>
    </row>
    <row r="151" spans="1:10" ht="37.5" customHeight="1" thickBot="1">
      <c r="A151" s="290"/>
      <c r="B151" s="126" t="s">
        <v>101</v>
      </c>
      <c r="C151" s="326"/>
      <c r="D151" s="178">
        <f>G151</f>
        <v>912.54704000000004</v>
      </c>
      <c r="E151" s="224"/>
      <c r="F151" s="230"/>
      <c r="G151" s="224">
        <v>912.54704000000004</v>
      </c>
      <c r="H151" s="83"/>
      <c r="I151" s="290"/>
      <c r="J151" s="34"/>
    </row>
    <row r="152" spans="1:10" ht="84.75" customHeight="1" thickBot="1">
      <c r="A152" s="290"/>
      <c r="B152" s="126" t="s">
        <v>104</v>
      </c>
      <c r="C152" s="326"/>
      <c r="D152" s="178">
        <f>G152</f>
        <v>864.13554999999997</v>
      </c>
      <c r="E152" s="224"/>
      <c r="F152" s="230"/>
      <c r="G152" s="224">
        <v>864.13554999999997</v>
      </c>
      <c r="H152" s="83"/>
      <c r="I152" s="290"/>
      <c r="J152" s="34"/>
    </row>
    <row r="153" spans="1:10" ht="40.5" customHeight="1" thickBot="1">
      <c r="A153" s="290"/>
      <c r="B153" s="126" t="s">
        <v>102</v>
      </c>
      <c r="C153" s="326"/>
      <c r="D153" s="178">
        <f>G153</f>
        <v>1047.5330100000001</v>
      </c>
      <c r="E153" s="155"/>
      <c r="F153" s="191"/>
      <c r="G153" s="224">
        <v>1047.5330100000001</v>
      </c>
      <c r="H153" s="83"/>
      <c r="I153" s="290"/>
      <c r="J153" s="34"/>
    </row>
    <row r="154" spans="1:10" ht="39" customHeight="1" thickBot="1">
      <c r="A154" s="290"/>
      <c r="B154" s="126" t="s">
        <v>103</v>
      </c>
      <c r="C154" s="326"/>
      <c r="D154" s="178">
        <f>G154</f>
        <v>1066.6375700000001</v>
      </c>
      <c r="E154" s="155"/>
      <c r="F154" s="191"/>
      <c r="G154" s="224">
        <v>1066.6375700000001</v>
      </c>
      <c r="H154" s="83"/>
      <c r="I154" s="290"/>
      <c r="J154" s="34"/>
    </row>
    <row r="155" spans="1:10" ht="42" customHeight="1" thickBot="1">
      <c r="A155" s="290"/>
      <c r="B155" s="4" t="s">
        <v>94</v>
      </c>
      <c r="C155" s="326"/>
      <c r="D155" s="178">
        <f>G155</f>
        <v>468.88390999999996</v>
      </c>
      <c r="E155" s="155"/>
      <c r="F155" s="191"/>
      <c r="G155" s="224">
        <f>589.39023-91-29.50632</f>
        <v>468.88390999999996</v>
      </c>
      <c r="H155" s="83"/>
      <c r="I155" s="289"/>
      <c r="J155" s="34"/>
    </row>
    <row r="156" spans="1:10" ht="47.25" customHeight="1" thickBot="1">
      <c r="A156" s="290"/>
      <c r="B156" s="4" t="s">
        <v>93</v>
      </c>
      <c r="C156" s="326"/>
      <c r="D156" s="178">
        <f>F156+E156+G156</f>
        <v>199.73</v>
      </c>
      <c r="E156" s="155"/>
      <c r="F156" s="197"/>
      <c r="G156" s="224">
        <f>70+100+29.73</f>
        <v>199.73</v>
      </c>
      <c r="H156" s="83"/>
      <c r="I156" s="288" t="s">
        <v>9</v>
      </c>
      <c r="J156" s="34"/>
    </row>
    <row r="157" spans="1:10" ht="47.25" customHeight="1" thickBot="1">
      <c r="A157" s="290"/>
      <c r="B157" s="4" t="s">
        <v>96</v>
      </c>
      <c r="C157" s="326"/>
      <c r="D157" s="178">
        <f t="shared" ref="D157:D167" si="2">G157</f>
        <v>400</v>
      </c>
      <c r="E157" s="155"/>
      <c r="F157" s="197"/>
      <c r="G157" s="200">
        <f>400</f>
        <v>400</v>
      </c>
      <c r="H157" s="83"/>
      <c r="I157" s="290"/>
      <c r="J157" s="34"/>
    </row>
    <row r="158" spans="1:10" ht="58.5" customHeight="1" thickBot="1">
      <c r="A158" s="290"/>
      <c r="B158" s="4" t="s">
        <v>97</v>
      </c>
      <c r="C158" s="326"/>
      <c r="D158" s="178">
        <f t="shared" si="2"/>
        <v>191.51134000000002</v>
      </c>
      <c r="E158" s="155"/>
      <c r="F158" s="197"/>
      <c r="G158" s="200">
        <f>80+67.51134+44</f>
        <v>191.51134000000002</v>
      </c>
      <c r="H158" s="83"/>
      <c r="I158" s="290"/>
      <c r="J158" s="34"/>
    </row>
    <row r="159" spans="1:10" ht="44.25" customHeight="1" thickBot="1">
      <c r="A159" s="289"/>
      <c r="B159" s="4" t="s">
        <v>94</v>
      </c>
      <c r="C159" s="326"/>
      <c r="D159" s="178">
        <f t="shared" si="2"/>
        <v>175.101</v>
      </c>
      <c r="E159" s="155"/>
      <c r="F159" s="197"/>
      <c r="G159" s="200">
        <f>14.101+70+91</f>
        <v>175.101</v>
      </c>
      <c r="H159" s="83"/>
      <c r="I159" s="289"/>
      <c r="J159" s="34"/>
    </row>
    <row r="160" spans="1:10" ht="36.75" customHeight="1" thickBot="1">
      <c r="A160" s="288" t="s">
        <v>133</v>
      </c>
      <c r="B160" s="96" t="s">
        <v>91</v>
      </c>
      <c r="C160" s="326"/>
      <c r="D160" s="195">
        <f t="shared" si="2"/>
        <v>2655.2342699999999</v>
      </c>
      <c r="E160" s="155"/>
      <c r="F160" s="197"/>
      <c r="G160" s="198">
        <f>G161+G162+G163+G164+G165+G166+G167</f>
        <v>2655.2342699999999</v>
      </c>
      <c r="H160" s="83"/>
      <c r="I160" s="33" t="s">
        <v>92</v>
      </c>
      <c r="J160" s="34"/>
    </row>
    <row r="161" spans="1:10" ht="56.25" customHeight="1" thickBot="1">
      <c r="A161" s="290"/>
      <c r="B161" s="99" t="s">
        <v>52</v>
      </c>
      <c r="C161" s="326"/>
      <c r="D161" s="201">
        <f t="shared" si="2"/>
        <v>590.51602000000003</v>
      </c>
      <c r="E161" s="171"/>
      <c r="F161" s="201"/>
      <c r="G161" s="202">
        <v>590.51602000000003</v>
      </c>
      <c r="H161" s="83"/>
      <c r="I161" s="290" t="s">
        <v>22</v>
      </c>
      <c r="J161" s="34"/>
    </row>
    <row r="162" spans="1:10" ht="56.25" customHeight="1" thickBot="1">
      <c r="A162" s="290"/>
      <c r="B162" s="4" t="s">
        <v>99</v>
      </c>
      <c r="C162" s="326"/>
      <c r="D162" s="201">
        <f>G162</f>
        <v>796.50237000000004</v>
      </c>
      <c r="E162" s="171"/>
      <c r="F162" s="201"/>
      <c r="G162" s="202">
        <v>796.50237000000004</v>
      </c>
      <c r="H162" s="83"/>
      <c r="I162" s="290"/>
      <c r="J162" s="34"/>
    </row>
    <row r="163" spans="1:10" ht="56.25" customHeight="1" thickBot="1">
      <c r="A163" s="290"/>
      <c r="B163" s="4" t="s">
        <v>95</v>
      </c>
      <c r="C163" s="326"/>
      <c r="D163" s="201">
        <f>G163</f>
        <v>607.92692</v>
      </c>
      <c r="E163" s="171"/>
      <c r="F163" s="201"/>
      <c r="G163" s="202">
        <v>607.92692</v>
      </c>
      <c r="H163" s="83"/>
      <c r="I163" s="290"/>
      <c r="J163" s="34"/>
    </row>
    <row r="164" spans="1:10" ht="56.25" customHeight="1" thickBot="1">
      <c r="A164" s="290"/>
      <c r="B164" s="4" t="s">
        <v>100</v>
      </c>
      <c r="C164" s="326"/>
      <c r="D164" s="197">
        <f>G164</f>
        <v>182.846</v>
      </c>
      <c r="E164" s="171"/>
      <c r="F164" s="201"/>
      <c r="G164" s="203">
        <v>182.846</v>
      </c>
      <c r="H164" s="83"/>
      <c r="I164" s="289"/>
      <c r="J164" s="34"/>
    </row>
    <row r="165" spans="1:10" ht="50.25" customHeight="1" thickBot="1">
      <c r="A165" s="290"/>
      <c r="B165" s="4" t="s">
        <v>95</v>
      </c>
      <c r="C165" s="326"/>
      <c r="D165" s="178">
        <f t="shared" si="2"/>
        <v>10</v>
      </c>
      <c r="E165" s="155"/>
      <c r="F165" s="197"/>
      <c r="G165" s="200">
        <f>10</f>
        <v>10</v>
      </c>
      <c r="H165" s="83"/>
      <c r="I165" s="288" t="s">
        <v>9</v>
      </c>
      <c r="J165" s="34"/>
    </row>
    <row r="166" spans="1:10" ht="50.25" customHeight="1" thickBot="1">
      <c r="A166" s="290"/>
      <c r="B166" s="4" t="s">
        <v>99</v>
      </c>
      <c r="C166" s="326"/>
      <c r="D166" s="178">
        <f t="shared" si="2"/>
        <v>387.44295999999997</v>
      </c>
      <c r="E166" s="155"/>
      <c r="F166" s="197"/>
      <c r="G166" s="200">
        <f>44.99996+294.2+48.243</f>
        <v>387.44295999999997</v>
      </c>
      <c r="H166" s="83"/>
      <c r="I166" s="290"/>
      <c r="J166" s="34"/>
    </row>
    <row r="167" spans="1:10" ht="49.5" customHeight="1" thickBot="1">
      <c r="A167" s="289"/>
      <c r="B167" s="4" t="s">
        <v>100</v>
      </c>
      <c r="C167" s="327"/>
      <c r="D167" s="178">
        <f t="shared" si="2"/>
        <v>80</v>
      </c>
      <c r="E167" s="155"/>
      <c r="F167" s="197"/>
      <c r="G167" s="200">
        <f>50+30</f>
        <v>80</v>
      </c>
      <c r="H167" s="83"/>
      <c r="I167" s="289"/>
      <c r="J167" s="34"/>
    </row>
    <row r="168" spans="1:10" ht="36.75" customHeight="1" thickBot="1">
      <c r="A168" s="288" t="s">
        <v>132</v>
      </c>
      <c r="B168" s="282" t="s">
        <v>91</v>
      </c>
      <c r="C168" s="423">
        <v>2016</v>
      </c>
      <c r="D168" s="195">
        <f t="shared" ref="D168:D174" si="3">G168</f>
        <v>7607.232</v>
      </c>
      <c r="E168" s="155"/>
      <c r="F168" s="197"/>
      <c r="G168" s="198">
        <f>G169++G170+G173</f>
        <v>7607.232</v>
      </c>
      <c r="H168" s="83"/>
      <c r="I168" s="33" t="s">
        <v>92</v>
      </c>
      <c r="J168" s="34"/>
    </row>
    <row r="169" spans="1:10" ht="36.75" customHeight="1" thickBot="1">
      <c r="A169" s="290"/>
      <c r="B169" s="288" t="s">
        <v>159</v>
      </c>
      <c r="C169" s="424"/>
      <c r="D169" s="195">
        <f t="shared" si="3"/>
        <v>4387.45</v>
      </c>
      <c r="E169" s="155"/>
      <c r="F169" s="197"/>
      <c r="G169" s="283">
        <v>4387.45</v>
      </c>
      <c r="H169" s="83"/>
      <c r="I169" s="33" t="s">
        <v>22</v>
      </c>
      <c r="J169" s="34"/>
    </row>
    <row r="170" spans="1:10" ht="37.5" customHeight="1" thickBot="1">
      <c r="A170" s="289"/>
      <c r="B170" s="289"/>
      <c r="C170" s="424"/>
      <c r="D170" s="178">
        <f t="shared" si="3"/>
        <v>275</v>
      </c>
      <c r="E170" s="155"/>
      <c r="F170" s="197"/>
      <c r="G170" s="200">
        <f>G171+G172</f>
        <v>275</v>
      </c>
      <c r="H170" s="83"/>
      <c r="I170" s="288" t="s">
        <v>9</v>
      </c>
      <c r="J170" s="34"/>
    </row>
    <row r="171" spans="1:10" ht="41.25" customHeight="1" thickBot="1">
      <c r="A171" s="89" t="s">
        <v>77</v>
      </c>
      <c r="B171" s="290" t="s">
        <v>160</v>
      </c>
      <c r="C171" s="424"/>
      <c r="D171" s="178">
        <f t="shared" si="3"/>
        <v>180</v>
      </c>
      <c r="E171" s="155"/>
      <c r="F171" s="197"/>
      <c r="G171" s="200">
        <v>180</v>
      </c>
      <c r="H171" s="83"/>
      <c r="I171" s="290"/>
      <c r="J171" s="34"/>
    </row>
    <row r="172" spans="1:10" ht="34.5" customHeight="1" thickBot="1">
      <c r="A172" s="89" t="s">
        <v>41</v>
      </c>
      <c r="B172" s="289"/>
      <c r="C172" s="424"/>
      <c r="D172" s="178">
        <f t="shared" si="3"/>
        <v>95</v>
      </c>
      <c r="E172" s="155"/>
      <c r="F172" s="197"/>
      <c r="G172" s="200">
        <v>95</v>
      </c>
      <c r="H172" s="83"/>
      <c r="I172" s="289"/>
      <c r="J172" s="34"/>
    </row>
    <row r="173" spans="1:10" ht="40.5" customHeight="1" thickBot="1">
      <c r="A173" s="288" t="s">
        <v>133</v>
      </c>
      <c r="B173" s="13" t="s">
        <v>159</v>
      </c>
      <c r="C173" s="424"/>
      <c r="D173" s="172">
        <f t="shared" si="3"/>
        <v>2944.7820000000002</v>
      </c>
      <c r="E173" s="155"/>
      <c r="F173" s="149"/>
      <c r="G173" s="284">
        <v>2944.7820000000002</v>
      </c>
      <c r="H173" s="13"/>
      <c r="I173" s="33" t="s">
        <v>22</v>
      </c>
      <c r="J173" s="34"/>
    </row>
    <row r="174" spans="1:10" ht="42.75" customHeight="1" thickBot="1">
      <c r="A174" s="289"/>
      <c r="B174" s="2" t="s">
        <v>161</v>
      </c>
      <c r="C174" s="425"/>
      <c r="D174" s="172">
        <f t="shared" si="3"/>
        <v>0</v>
      </c>
      <c r="E174" s="155"/>
      <c r="F174" s="169"/>
      <c r="G174" s="198">
        <v>0</v>
      </c>
      <c r="H174" s="83"/>
      <c r="I174" s="280" t="s">
        <v>9</v>
      </c>
      <c r="J174" s="34"/>
    </row>
    <row r="175" spans="1:10" ht="27" customHeight="1" thickBot="1">
      <c r="A175" s="291" t="s">
        <v>108</v>
      </c>
      <c r="B175" s="292"/>
      <c r="C175" s="292"/>
      <c r="D175" s="292"/>
      <c r="E175" s="292"/>
      <c r="F175" s="292"/>
      <c r="G175" s="292"/>
      <c r="H175" s="292"/>
      <c r="I175" s="292"/>
      <c r="J175" s="293"/>
    </row>
    <row r="176" spans="1:10" ht="27" customHeight="1" thickBot="1">
      <c r="A176" s="342" t="s">
        <v>140</v>
      </c>
      <c r="B176" s="343"/>
      <c r="C176" s="343"/>
      <c r="D176" s="343"/>
      <c r="E176" s="343"/>
      <c r="F176" s="343"/>
      <c r="G176" s="343"/>
      <c r="H176" s="343"/>
      <c r="I176" s="343"/>
      <c r="J176" s="344"/>
    </row>
    <row r="177" spans="1:10" ht="27" customHeight="1" thickBot="1">
      <c r="A177" s="342" t="s">
        <v>141</v>
      </c>
      <c r="B177" s="343"/>
      <c r="C177" s="343"/>
      <c r="D177" s="343"/>
      <c r="E177" s="343"/>
      <c r="F177" s="343"/>
      <c r="G177" s="343"/>
      <c r="H177" s="343"/>
      <c r="I177" s="343"/>
      <c r="J177" s="344"/>
    </row>
    <row r="178" spans="1:10" ht="27" customHeight="1" thickBot="1">
      <c r="A178" s="323" t="s">
        <v>116</v>
      </c>
      <c r="B178" s="288"/>
      <c r="C178" s="294">
        <v>2014</v>
      </c>
      <c r="D178" s="320">
        <f>G178+G179+G180+G181+G182+G183+G184+F184+E181+E178</f>
        <v>177810.22500000001</v>
      </c>
      <c r="E178" s="297">
        <v>46522</v>
      </c>
      <c r="F178" s="297"/>
      <c r="G178" s="142">
        <f>6965.679+107.923+91.955+2488.303+178.931-13.04334</f>
        <v>9819.7476600000009</v>
      </c>
      <c r="H178" s="34"/>
      <c r="I178" s="76" t="s">
        <v>44</v>
      </c>
      <c r="J178" s="9"/>
    </row>
    <row r="179" spans="1:10" ht="27" customHeight="1" thickBot="1">
      <c r="A179" s="324"/>
      <c r="B179" s="290"/>
      <c r="C179" s="295"/>
      <c r="D179" s="321"/>
      <c r="E179" s="298"/>
      <c r="F179" s="298"/>
      <c r="G179" s="142">
        <f>13364.127+107.923+203.737+4630.791+318.35-15.56189-106.85575</f>
        <v>18502.51036</v>
      </c>
      <c r="H179" s="34"/>
      <c r="I179" s="76" t="s">
        <v>43</v>
      </c>
      <c r="J179" s="9"/>
    </row>
    <row r="180" spans="1:10" ht="27" customHeight="1" thickBot="1">
      <c r="A180" s="324"/>
      <c r="B180" s="290"/>
      <c r="C180" s="295"/>
      <c r="D180" s="321"/>
      <c r="E180" s="299"/>
      <c r="F180" s="299"/>
      <c r="G180" s="142">
        <f>6518.572+107.923+98.15+5851.161+178.931-43.44557</f>
        <v>12711.291430000001</v>
      </c>
      <c r="H180" s="34"/>
      <c r="I180" s="76" t="s">
        <v>45</v>
      </c>
      <c r="J180" s="9"/>
    </row>
    <row r="181" spans="1:10" ht="25.5" customHeight="1" thickBot="1">
      <c r="A181" s="324"/>
      <c r="B181" s="290"/>
      <c r="C181" s="295"/>
      <c r="D181" s="321"/>
      <c r="E181" s="297">
        <f>59121+1858</f>
        <v>60979</v>
      </c>
      <c r="F181" s="297"/>
      <c r="G181" s="142">
        <v>5039.7159899999997</v>
      </c>
      <c r="H181" s="34"/>
      <c r="I181" s="76" t="s">
        <v>42</v>
      </c>
      <c r="J181" s="9"/>
    </row>
    <row r="182" spans="1:10" ht="27" customHeight="1" thickBot="1">
      <c r="A182" s="324"/>
      <c r="B182" s="290"/>
      <c r="C182" s="295"/>
      <c r="D182" s="321"/>
      <c r="E182" s="298"/>
      <c r="F182" s="298"/>
      <c r="G182" s="142">
        <f>474.9+2420.202+233.68979</f>
        <v>3128.7917900000002</v>
      </c>
      <c r="H182" s="34"/>
      <c r="I182" s="76" t="s">
        <v>46</v>
      </c>
      <c r="J182" s="9"/>
    </row>
    <row r="183" spans="1:10" ht="27" customHeight="1" thickBot="1">
      <c r="A183" s="324"/>
      <c r="B183" s="290"/>
      <c r="C183" s="295"/>
      <c r="D183" s="321"/>
      <c r="E183" s="299"/>
      <c r="F183" s="299"/>
      <c r="G183" s="142">
        <f>745+5145.707-5.06704+266.85575</f>
        <v>6152.4957100000001</v>
      </c>
      <c r="H183" s="34"/>
      <c r="I183" s="76" t="s">
        <v>47</v>
      </c>
      <c r="J183" s="9"/>
    </row>
    <row r="184" spans="1:10" ht="27" customHeight="1" thickBot="1">
      <c r="A184" s="324"/>
      <c r="B184" s="289"/>
      <c r="C184" s="296"/>
      <c r="D184" s="322"/>
      <c r="E184" s="138"/>
      <c r="F184" s="143">
        <v>617.58000000000004</v>
      </c>
      <c r="G184" s="142">
        <f>11033.885+587.88-87+2872.06+13.32+89.33685+61.3-233.68979</f>
        <v>14337.092059999997</v>
      </c>
      <c r="H184" s="34"/>
      <c r="I184" s="76" t="s">
        <v>41</v>
      </c>
      <c r="J184" s="9"/>
    </row>
    <row r="185" spans="1:10" ht="27" customHeight="1" thickBot="1">
      <c r="A185" s="324"/>
      <c r="B185" s="288"/>
      <c r="C185" s="294">
        <v>2015</v>
      </c>
      <c r="D185" s="320">
        <f>G185+G186+G187+G188+G189+G190+G191+E185+E188+F191</f>
        <v>182610.59077999997</v>
      </c>
      <c r="E185" s="297">
        <v>46465.2</v>
      </c>
      <c r="F185" s="297"/>
      <c r="G185" s="144">
        <v>10245.549300000001</v>
      </c>
      <c r="H185" s="34"/>
      <c r="I185" s="76" t="s">
        <v>44</v>
      </c>
      <c r="J185" s="9"/>
    </row>
    <row r="186" spans="1:10" ht="27" customHeight="1" thickBot="1">
      <c r="A186" s="324"/>
      <c r="B186" s="290"/>
      <c r="C186" s="295"/>
      <c r="D186" s="321"/>
      <c r="E186" s="298"/>
      <c r="F186" s="298"/>
      <c r="G186" s="144">
        <v>19557.976999999999</v>
      </c>
      <c r="H186" s="34"/>
      <c r="I186" s="76" t="s">
        <v>43</v>
      </c>
      <c r="J186" s="9"/>
    </row>
    <row r="187" spans="1:10" ht="27" customHeight="1" thickBot="1">
      <c r="A187" s="324"/>
      <c r="B187" s="290"/>
      <c r="C187" s="295"/>
      <c r="D187" s="321"/>
      <c r="E187" s="299"/>
      <c r="F187" s="299"/>
      <c r="G187" s="144">
        <f>13353.1872-101.7862</f>
        <v>13251.401</v>
      </c>
      <c r="H187" s="34"/>
      <c r="I187" s="76" t="s">
        <v>45</v>
      </c>
      <c r="J187" s="9"/>
    </row>
    <row r="188" spans="1:10" ht="27.75" customHeight="1" thickBot="1">
      <c r="A188" s="324"/>
      <c r="B188" s="290"/>
      <c r="C188" s="295"/>
      <c r="D188" s="321"/>
      <c r="E188" s="297">
        <v>61185.8</v>
      </c>
      <c r="F188" s="297"/>
      <c r="G188" s="147">
        <v>4842.6797999999999</v>
      </c>
      <c r="H188" s="34"/>
      <c r="I188" s="76" t="s">
        <v>42</v>
      </c>
      <c r="J188" s="9"/>
    </row>
    <row r="189" spans="1:10" ht="27" customHeight="1" thickBot="1">
      <c r="A189" s="324"/>
      <c r="B189" s="290"/>
      <c r="C189" s="295"/>
      <c r="D189" s="321"/>
      <c r="E189" s="298"/>
      <c r="F189" s="298"/>
      <c r="G189" s="147">
        <v>3937.34</v>
      </c>
      <c r="H189" s="34"/>
      <c r="I189" s="76" t="s">
        <v>46</v>
      </c>
      <c r="J189" s="9"/>
    </row>
    <row r="190" spans="1:10" ht="27" customHeight="1" thickBot="1">
      <c r="A190" s="324"/>
      <c r="B190" s="290"/>
      <c r="C190" s="295"/>
      <c r="D190" s="321"/>
      <c r="E190" s="299"/>
      <c r="F190" s="299"/>
      <c r="G190" s="147">
        <v>6914.0696799999996</v>
      </c>
      <c r="H190" s="34"/>
      <c r="I190" s="76" t="s">
        <v>47</v>
      </c>
      <c r="J190" s="9"/>
    </row>
    <row r="191" spans="1:10" ht="27" customHeight="1" thickBot="1">
      <c r="A191" s="324"/>
      <c r="B191" s="289"/>
      <c r="C191" s="296"/>
      <c r="D191" s="322"/>
      <c r="E191" s="131"/>
      <c r="F191" s="143">
        <v>471.8</v>
      </c>
      <c r="G191" s="147">
        <v>15738.773999999999</v>
      </c>
      <c r="H191" s="34"/>
      <c r="I191" s="76" t="s">
        <v>41</v>
      </c>
      <c r="J191" s="9"/>
    </row>
    <row r="192" spans="1:10" ht="27" customHeight="1" thickBot="1">
      <c r="A192" s="324"/>
      <c r="B192" s="288"/>
      <c r="C192" s="294">
        <v>2016</v>
      </c>
      <c r="D192" s="297">
        <f>G192+G193+G194+G195+G196+G197+G198+E192+E195+F198</f>
        <v>178141.3</v>
      </c>
      <c r="E192" s="297">
        <v>50282</v>
      </c>
      <c r="F192" s="297"/>
      <c r="G192" s="145">
        <v>9052.5130000000008</v>
      </c>
      <c r="H192" s="34"/>
      <c r="I192" s="76" t="s">
        <v>44</v>
      </c>
      <c r="J192" s="9"/>
    </row>
    <row r="193" spans="1:10" ht="27" customHeight="1" thickBot="1">
      <c r="A193" s="324"/>
      <c r="B193" s="290"/>
      <c r="C193" s="295"/>
      <c r="D193" s="298"/>
      <c r="E193" s="298"/>
      <c r="F193" s="298"/>
      <c r="G193" s="145">
        <v>17994.526000000002</v>
      </c>
      <c r="H193" s="34"/>
      <c r="I193" s="76" t="s">
        <v>43</v>
      </c>
      <c r="J193" s="9"/>
    </row>
    <row r="194" spans="1:10" ht="27" customHeight="1" thickBot="1">
      <c r="A194" s="324"/>
      <c r="B194" s="290"/>
      <c r="C194" s="295"/>
      <c r="D194" s="298"/>
      <c r="E194" s="299"/>
      <c r="F194" s="299"/>
      <c r="G194" s="145">
        <v>12134.155000000001</v>
      </c>
      <c r="H194" s="34"/>
      <c r="I194" s="76" t="s">
        <v>45</v>
      </c>
      <c r="J194" s="9"/>
    </row>
    <row r="195" spans="1:10" ht="27" customHeight="1" thickBot="1">
      <c r="A195" s="324"/>
      <c r="B195" s="290"/>
      <c r="C195" s="295"/>
      <c r="D195" s="298"/>
      <c r="E195" s="297">
        <v>60738</v>
      </c>
      <c r="F195" s="297"/>
      <c r="G195" s="145">
        <v>3645.9479999999999</v>
      </c>
      <c r="H195" s="34"/>
      <c r="I195" s="76" t="s">
        <v>42</v>
      </c>
      <c r="J195" s="9"/>
    </row>
    <row r="196" spans="1:10" ht="27" customHeight="1" thickBot="1">
      <c r="A196" s="324"/>
      <c r="B196" s="290"/>
      <c r="C196" s="295"/>
      <c r="D196" s="298"/>
      <c r="E196" s="298"/>
      <c r="F196" s="298"/>
      <c r="G196" s="145">
        <v>3762.152</v>
      </c>
      <c r="H196" s="34"/>
      <c r="I196" s="76" t="s">
        <v>46</v>
      </c>
      <c r="J196" s="9"/>
    </row>
    <row r="197" spans="1:10" ht="27" customHeight="1" thickBot="1">
      <c r="A197" s="324"/>
      <c r="B197" s="290"/>
      <c r="C197" s="295"/>
      <c r="D197" s="298"/>
      <c r="E197" s="299"/>
      <c r="F197" s="299"/>
      <c r="G197" s="145">
        <v>6724.8680000000004</v>
      </c>
      <c r="H197" s="34"/>
      <c r="I197" s="76" t="s">
        <v>47</v>
      </c>
      <c r="J197" s="9"/>
    </row>
    <row r="198" spans="1:10" ht="27" customHeight="1" thickBot="1">
      <c r="A198" s="325"/>
      <c r="B198" s="289"/>
      <c r="C198" s="296"/>
      <c r="D198" s="299"/>
      <c r="E198" s="131"/>
      <c r="F198" s="231">
        <v>496</v>
      </c>
      <c r="G198" s="145">
        <v>13311.138000000001</v>
      </c>
      <c r="H198" s="34"/>
      <c r="I198" s="76" t="s">
        <v>41</v>
      </c>
      <c r="J198" s="9"/>
    </row>
    <row r="199" spans="1:10" ht="27" customHeight="1" thickBot="1">
      <c r="A199" s="361" t="s">
        <v>113</v>
      </c>
      <c r="B199" s="362"/>
      <c r="C199" s="362"/>
      <c r="D199" s="362"/>
      <c r="E199" s="362"/>
      <c r="F199" s="362"/>
      <c r="G199" s="362"/>
      <c r="H199" s="362"/>
      <c r="I199" s="362"/>
      <c r="J199" s="363"/>
    </row>
    <row r="200" spans="1:10" ht="27" customHeight="1" thickBot="1">
      <c r="A200" s="342" t="s">
        <v>142</v>
      </c>
      <c r="B200" s="343"/>
      <c r="C200" s="343"/>
      <c r="D200" s="343"/>
      <c r="E200" s="343"/>
      <c r="F200" s="343"/>
      <c r="G200" s="343"/>
      <c r="H200" s="343"/>
      <c r="I200" s="343"/>
      <c r="J200" s="344"/>
    </row>
    <row r="201" spans="1:10" ht="27" customHeight="1" thickBot="1">
      <c r="A201" s="342" t="s">
        <v>143</v>
      </c>
      <c r="B201" s="343"/>
      <c r="C201" s="343"/>
      <c r="D201" s="343"/>
      <c r="E201" s="343"/>
      <c r="F201" s="343"/>
      <c r="G201" s="343"/>
      <c r="H201" s="343"/>
      <c r="I201" s="343"/>
      <c r="J201" s="344"/>
    </row>
    <row r="202" spans="1:10" ht="57" customHeight="1" thickBot="1">
      <c r="A202" s="216" t="s">
        <v>115</v>
      </c>
      <c r="B202" s="33"/>
      <c r="C202" s="141">
        <v>2016</v>
      </c>
      <c r="D202" s="217">
        <f>G202</f>
        <v>6939.9089999999997</v>
      </c>
      <c r="E202" s="215"/>
      <c r="F202" s="212"/>
      <c r="G202" s="213">
        <v>6939.9089999999997</v>
      </c>
      <c r="H202" s="83"/>
      <c r="I202" s="13" t="s">
        <v>114</v>
      </c>
      <c r="J202" s="9"/>
    </row>
    <row r="203" spans="1:10" ht="27" customHeight="1" thickBot="1">
      <c r="A203" s="291" t="s">
        <v>109</v>
      </c>
      <c r="B203" s="292"/>
      <c r="C203" s="292"/>
      <c r="D203" s="292"/>
      <c r="E203" s="292"/>
      <c r="F203" s="292"/>
      <c r="G203" s="292"/>
      <c r="H203" s="292"/>
      <c r="I203" s="292"/>
      <c r="J203" s="293"/>
    </row>
    <row r="204" spans="1:10" ht="27" customHeight="1" thickBot="1">
      <c r="A204" s="342" t="s">
        <v>144</v>
      </c>
      <c r="B204" s="343"/>
      <c r="C204" s="343"/>
      <c r="D204" s="343"/>
      <c r="E204" s="343"/>
      <c r="F204" s="343"/>
      <c r="G204" s="343"/>
      <c r="H204" s="343"/>
      <c r="I204" s="343"/>
      <c r="J204" s="344"/>
    </row>
    <row r="205" spans="1:10" ht="27" customHeight="1" thickBot="1">
      <c r="A205" s="342" t="s">
        <v>145</v>
      </c>
      <c r="B205" s="343"/>
      <c r="C205" s="343"/>
      <c r="D205" s="343"/>
      <c r="E205" s="343"/>
      <c r="F205" s="343"/>
      <c r="G205" s="343"/>
      <c r="H205" s="343"/>
      <c r="I205" s="343"/>
      <c r="J205" s="344"/>
    </row>
    <row r="206" spans="1:10" ht="29.25" customHeight="1" thickBot="1">
      <c r="A206" s="288" t="s">
        <v>51</v>
      </c>
      <c r="B206" s="75"/>
      <c r="C206" s="146">
        <v>2014</v>
      </c>
      <c r="D206" s="204">
        <f t="shared" ref="D206:D212" si="4">E206</f>
        <v>223</v>
      </c>
      <c r="E206" s="204">
        <f>202+21</f>
        <v>223</v>
      </c>
      <c r="F206" s="205">
        <v>0</v>
      </c>
      <c r="G206" s="205"/>
      <c r="H206" s="34"/>
      <c r="I206" s="76" t="s">
        <v>9</v>
      </c>
      <c r="J206" s="9"/>
    </row>
    <row r="207" spans="1:10" ht="30" customHeight="1" thickBot="1">
      <c r="A207" s="290"/>
      <c r="B207" s="75"/>
      <c r="C207" s="146">
        <v>2015</v>
      </c>
      <c r="D207" s="204">
        <f t="shared" si="4"/>
        <v>229.7</v>
      </c>
      <c r="E207" s="205">
        <v>229.7</v>
      </c>
      <c r="F207" s="205">
        <v>0</v>
      </c>
      <c r="G207" s="205"/>
      <c r="H207" s="34"/>
      <c r="I207" s="76" t="s">
        <v>9</v>
      </c>
      <c r="J207" s="95"/>
    </row>
    <row r="208" spans="1:10" ht="27.75" customHeight="1" thickBot="1">
      <c r="A208" s="289"/>
      <c r="B208" s="75"/>
      <c r="C208" s="146">
        <v>2016</v>
      </c>
      <c r="D208" s="204">
        <f t="shared" si="4"/>
        <v>223</v>
      </c>
      <c r="E208" s="232">
        <v>223</v>
      </c>
      <c r="F208" s="205">
        <v>0</v>
      </c>
      <c r="G208" s="205"/>
      <c r="H208" s="34"/>
      <c r="I208" s="76" t="s">
        <v>9</v>
      </c>
      <c r="J208" s="2"/>
    </row>
    <row r="209" spans="1:10" ht="27.75" customHeight="1" thickBot="1">
      <c r="A209" s="288" t="s">
        <v>87</v>
      </c>
      <c r="B209" s="75"/>
      <c r="C209" s="146">
        <v>2015</v>
      </c>
      <c r="D209" s="204">
        <f>E209</f>
        <v>63.7</v>
      </c>
      <c r="E209" s="232">
        <v>63.7</v>
      </c>
      <c r="F209" s="205">
        <v>0</v>
      </c>
      <c r="G209" s="205"/>
      <c r="H209" s="34"/>
      <c r="I209" s="76"/>
      <c r="J209" s="9"/>
    </row>
    <row r="210" spans="1:10" ht="44.25" customHeight="1" thickBot="1">
      <c r="A210" s="290"/>
      <c r="B210" s="75"/>
      <c r="C210" s="146">
        <v>2016</v>
      </c>
      <c r="D210" s="204">
        <f t="shared" si="4"/>
        <v>70</v>
      </c>
      <c r="E210" s="232">
        <v>70</v>
      </c>
      <c r="F210" s="205">
        <v>0</v>
      </c>
      <c r="G210" s="205"/>
      <c r="H210" s="34"/>
      <c r="I210" s="76"/>
      <c r="J210" s="9"/>
    </row>
    <row r="211" spans="1:10" ht="33.75" customHeight="1" thickBot="1">
      <c r="A211" s="288" t="s">
        <v>88</v>
      </c>
      <c r="B211" s="75"/>
      <c r="C211" s="146">
        <v>2015</v>
      </c>
      <c r="D211" s="204">
        <f t="shared" si="4"/>
        <v>5349</v>
      </c>
      <c r="E211" s="232">
        <v>5349</v>
      </c>
      <c r="F211" s="205">
        <v>0</v>
      </c>
      <c r="G211" s="205"/>
      <c r="H211" s="34"/>
      <c r="I211" s="76"/>
      <c r="J211" s="9"/>
    </row>
    <row r="212" spans="1:10" ht="54" customHeight="1" thickBot="1">
      <c r="A212" s="289"/>
      <c r="B212" s="75"/>
      <c r="C212" s="146">
        <v>2016</v>
      </c>
      <c r="D212" s="204">
        <f t="shared" si="4"/>
        <v>4808</v>
      </c>
      <c r="E212" s="232">
        <v>4808</v>
      </c>
      <c r="F212" s="205">
        <v>0</v>
      </c>
      <c r="G212" s="205"/>
      <c r="H212" s="34"/>
      <c r="I212" s="76"/>
      <c r="J212" s="9"/>
    </row>
    <row r="213" spans="1:10" ht="38.25" customHeight="1" thickBot="1">
      <c r="A213" s="5" t="s">
        <v>23</v>
      </c>
      <c r="B213" s="15"/>
      <c r="C213" s="146" t="s">
        <v>50</v>
      </c>
      <c r="D213" s="206">
        <f>D214+D215+D216</f>
        <v>587219.57444999996</v>
      </c>
      <c r="E213" s="205">
        <f>E214+E215+E216</f>
        <v>337746.38500000001</v>
      </c>
      <c r="F213" s="207">
        <f>F214+F215+F216</f>
        <v>7304.0363000000007</v>
      </c>
      <c r="G213" s="206">
        <f>G214+G215+G216</f>
        <v>242169.15314999997</v>
      </c>
      <c r="H213" s="8"/>
      <c r="I213" s="35"/>
      <c r="J213" s="9"/>
    </row>
    <row r="214" spans="1:10" ht="33" customHeight="1" thickBot="1">
      <c r="A214" s="2"/>
      <c r="B214" s="9"/>
      <c r="C214" s="146">
        <v>2014</v>
      </c>
      <c r="D214" s="206">
        <f>E214+F214+G214</f>
        <v>190299.9344</v>
      </c>
      <c r="E214" s="205">
        <f>E178+E181+E206</f>
        <v>107724</v>
      </c>
      <c r="F214" s="209">
        <f>F14+F15+F16+F20+F64+F77+F87+F92+F117+F131+F184+F17+F18+F19</f>
        <v>5600.1863000000003</v>
      </c>
      <c r="G214" s="208">
        <f>G14+G15+G16+G17+G30+G35+G39+G40+G43+G46+G49+G53+G59+G62+G64+G66+G69+G72+G74+G77+G78+G81+G85+G89+G92+G114+G116+G131+G178+G179+G180+G181+G182+G183+G184</f>
        <v>76975.748099999997</v>
      </c>
      <c r="H214" s="8"/>
      <c r="I214" s="35"/>
      <c r="J214" s="9"/>
    </row>
    <row r="215" spans="1:10" ht="30.75" customHeight="1" thickBot="1">
      <c r="A215" s="2"/>
      <c r="B215" s="9"/>
      <c r="C215" s="146">
        <v>2015</v>
      </c>
      <c r="D215" s="206">
        <f>E215+F215+G215</f>
        <v>198264.80771999998</v>
      </c>
      <c r="E215" s="205">
        <f>E185+E188+E207+E209+E211+E156+E133+E121</f>
        <v>113901.38499999999</v>
      </c>
      <c r="F215" s="207">
        <f>F191+F118+F133+F209</f>
        <v>1069.55</v>
      </c>
      <c r="G215" s="208">
        <f>G191+G190+G189+G188+G187+G186+G185+G133+G119++G106+G105+G104+G103+G102+G101+G100+D90+D82+D79+D73+D70+D67+D65+D63+D60+D55+D50+D47+D44+D41+D36+D31+D21</f>
        <v>83293.872719999985</v>
      </c>
      <c r="H215" s="8"/>
      <c r="I215" s="36"/>
      <c r="J215" s="9"/>
    </row>
    <row r="216" spans="1:10" ht="27" customHeight="1" thickBot="1">
      <c r="A216" s="2"/>
      <c r="B216" s="9"/>
      <c r="C216" s="146">
        <v>2016</v>
      </c>
      <c r="D216" s="206">
        <f>E216+F216+G216</f>
        <v>198654.83233</v>
      </c>
      <c r="E216" s="205">
        <f>E192+E195+E208+E210+E212</f>
        <v>116121</v>
      </c>
      <c r="F216" s="207">
        <f>F198+F120</f>
        <v>634.29999999999995</v>
      </c>
      <c r="G216" s="208">
        <f>G202+G198+G197+G196+G195+G194+G193+G192+G168+D107+D122+D51+D80+D75+D57+D37+D32+D25</f>
        <v>81899.532330000002</v>
      </c>
      <c r="H216" s="8"/>
      <c r="I216" s="37"/>
      <c r="J216" s="21"/>
    </row>
    <row r="217" spans="1:10" ht="25.5" customHeight="1"/>
    <row r="218" spans="1:10" ht="20.25">
      <c r="A218" s="102">
        <v>2016</v>
      </c>
      <c r="B218" s="219" t="s">
        <v>147</v>
      </c>
      <c r="C218" s="219">
        <f>D25+D32+D37+D51+D57+D75+D80+G107</f>
        <v>436.05133000000001</v>
      </c>
      <c r="D218" s="122">
        <v>191550.747</v>
      </c>
      <c r="E218" s="121"/>
      <c r="F218" s="6"/>
      <c r="G218" s="123"/>
    </row>
    <row r="219" spans="1:10" ht="25.5" hidden="1" customHeight="1">
      <c r="A219" s="103" t="s">
        <v>67</v>
      </c>
      <c r="B219" s="104"/>
      <c r="C219" s="104"/>
      <c r="D219" s="122" t="e">
        <f>D32+D37+#REF!+#REF!+#REF!+D51+D56+D61+#REF!+#REF!+#REF!+#REF!+#REF!+D80+D83+#REF!+#REF!+D101+#REF!+D119+D124+D134+D186+D208+D210+D212</f>
        <v>#REF!</v>
      </c>
      <c r="E219" s="105"/>
      <c r="F219" s="106"/>
      <c r="G219" s="103"/>
      <c r="H219" s="106"/>
    </row>
    <row r="220" spans="1:10" ht="25.5" hidden="1" customHeight="1">
      <c r="A220" s="103" t="s">
        <v>68</v>
      </c>
      <c r="B220" s="104"/>
      <c r="C220" s="104"/>
      <c r="D220" s="122" t="e">
        <f>#REF!+#REF!+#REF!+#REF!+#REF!+#REF!+D57+#REF!+#REF!+D66+#REF!+#REF!+D74+D81+D84+D87+#REF!+D102+D116+D124+D125+D135+D187+D209+D211+D213</f>
        <v>#REF!</v>
      </c>
      <c r="E220" s="107"/>
      <c r="F220" s="103"/>
      <c r="G220" s="108"/>
      <c r="H220" s="103" t="s">
        <v>69</v>
      </c>
    </row>
    <row r="221" spans="1:10" ht="15.75" hidden="1" customHeight="1">
      <c r="A221" s="103"/>
      <c r="B221" s="104"/>
      <c r="C221" s="104"/>
      <c r="D221" s="122" t="e">
        <f>#REF!+#REF!+#REF!+#REF!+#REF!+#REF!+#REF!+D62+#REF!+D67+#REF!+#REF!+D75+D82+#REF!+#REF!+#REF!+D103+D117+D125+D126+D136+D188+D210+D212+D214</f>
        <v>#REF!</v>
      </c>
      <c r="E221" s="107"/>
      <c r="F221" s="103"/>
      <c r="G221" s="103"/>
      <c r="H221" s="103"/>
    </row>
    <row r="222" spans="1:10" ht="24.75" hidden="1" customHeight="1">
      <c r="A222" s="103" t="s">
        <v>70</v>
      </c>
      <c r="B222" s="104"/>
      <c r="C222" s="104"/>
      <c r="D222" s="122" t="e">
        <f>D33+#REF!+#REF!+D45+D48+#REF!+#REF!+D63+D64+#REF!+#REF!+#REF!+#REF!+D83+D85+#REF!+#REF!+D104+D118+D126+D127+D137+D189+D211+D213+D215</f>
        <v>#REF!</v>
      </c>
      <c r="E222" s="107"/>
      <c r="F222" s="103"/>
      <c r="G222" s="109"/>
      <c r="H222" s="103" t="s">
        <v>71</v>
      </c>
    </row>
    <row r="223" spans="1:10" ht="13.5" hidden="1" customHeight="1">
      <c r="A223" s="103"/>
      <c r="B223" s="104"/>
      <c r="C223" s="104"/>
      <c r="D223" s="122" t="e">
        <f>D34+D38+D42+D46+D49+D52+#REF!+#REF!+D65+#REF!+#REF!+D71+#REF!+D84+D86+#REF!+D91+D105+D119+D127+D128+D138+D190+D212+D214+D216</f>
        <v>#REF!</v>
      </c>
      <c r="E223" s="107"/>
      <c r="F223" s="103"/>
      <c r="G223" s="103"/>
      <c r="H223" s="103"/>
    </row>
    <row r="224" spans="1:10" ht="27.75" hidden="1" customHeight="1">
      <c r="A224" s="103" t="s">
        <v>75</v>
      </c>
      <c r="B224" s="104"/>
      <c r="C224" s="104"/>
      <c r="D224" s="122" t="e">
        <f>D35+D39+D43+D47+D50+D53+#REF!+#REF!+#REF!+#REF!+#REF!+D72+#REF!+#REF!+#REF!+#REF!+D92+D106+D124+D128+D129+D139+D191+D213+D215+D217</f>
        <v>#REF!</v>
      </c>
      <c r="E224" s="107"/>
      <c r="F224" s="103"/>
      <c r="G224" s="103"/>
      <c r="H224" s="103" t="s">
        <v>72</v>
      </c>
    </row>
    <row r="225" spans="1:8" ht="18.75" hidden="1" customHeight="1">
      <c r="A225" s="103" t="s">
        <v>76</v>
      </c>
      <c r="B225" s="104"/>
      <c r="C225" s="104"/>
      <c r="D225" s="122" t="e">
        <f>D36+D40+D44+#REF!+D51+D54+D58+#REF!+D66+#REF!+D68+D73+#REF!+D85+D87+#REF!+D93+D107+D125+D129+D130+D140+D192+D214+D216+D218</f>
        <v>#REF!</v>
      </c>
      <c r="E225" s="107"/>
      <c r="F225" s="103"/>
      <c r="G225" s="103"/>
      <c r="H225" s="103"/>
    </row>
    <row r="226" spans="1:8" ht="18.75" hidden="1" customHeight="1">
      <c r="A226" s="103"/>
      <c r="B226" s="104"/>
      <c r="C226" s="104"/>
      <c r="D226" s="122" t="e">
        <f>D37+D41+#REF!+#REF!+#REF!+D55+D59+D64+D67+#REF!+D69+#REF!+D76+D86+#REF!+#REF!+D94+D114+D126+D130+D131+D141+D193+D215+D217+D219</f>
        <v>#REF!</v>
      </c>
      <c r="E226" s="107"/>
      <c r="F226" s="103"/>
      <c r="G226" s="103"/>
      <c r="H226" s="103"/>
    </row>
    <row r="227" spans="1:8" ht="27" hidden="1" customHeight="1">
      <c r="A227" s="103" t="s">
        <v>74</v>
      </c>
      <c r="B227" s="110"/>
      <c r="C227" s="104"/>
      <c r="D227" s="122" t="e">
        <f>#REF!+#REF!+#REF!+#REF!+#REF!+D56+D60+D65+#REF!+#REF!+D70+D74+D77+#REF!+#REF!+#REF!+D95+D115+D127+D131+D132+D142+D194+D216+D218+D220</f>
        <v>#REF!</v>
      </c>
      <c r="E227" s="107"/>
      <c r="F227" s="103"/>
      <c r="G227" s="103"/>
      <c r="H227" s="103" t="s">
        <v>73</v>
      </c>
    </row>
    <row r="228" spans="1:8" ht="23.25" hidden="1">
      <c r="A228" s="77"/>
      <c r="B228" s="79"/>
      <c r="C228" s="78"/>
      <c r="D228" s="122" t="e">
        <f>#REF!+#REF!+#REF!+D48+#REF!+D57+D61+#REF!+#REF!+D68+#REF!+D75+D78+D87+#REF!+#REF!+D96+#REF!+D128+D132+D133+D143+D195+D217+D219+D221</f>
        <v>#REF!</v>
      </c>
      <c r="E228" s="87"/>
      <c r="F228" s="102"/>
    </row>
    <row r="229" spans="1:8" ht="18" hidden="1" customHeight="1">
      <c r="A229" s="77"/>
      <c r="B229" s="77"/>
      <c r="C229" s="79"/>
      <c r="D229" s="122" t="e">
        <f>#REF!+#REF!+D45+D49+D52+#REF!+#REF!+D66+#REF!+D69+#REF!+#REF!+D79+#REF!+#REF!+D88+D97+D116+D129+D133+D134+D144+D196+D218+D220+D222</f>
        <v>#REF!</v>
      </c>
    </row>
    <row r="230" spans="1:8" ht="18" hidden="1">
      <c r="D230" s="122" t="e">
        <f>D38+#REF!+D46+D50+D53+#REF!+D62+D67+#REF!+D70+#REF!+#REF!+D80+#REF!+#REF!+D89+D98+D117+D130+D134+D135+D145+D197+D219+D221+D223</f>
        <v>#REF!</v>
      </c>
    </row>
    <row r="231" spans="1:8" ht="21" customHeight="1">
      <c r="E231" s="90"/>
      <c r="G231" s="120"/>
    </row>
    <row r="232" spans="1:8" ht="21" customHeight="1">
      <c r="A232" s="102">
        <v>2015</v>
      </c>
      <c r="C232" s="219">
        <f>D31+D36+D41+D44+D47+D50+D55+D65+D67+D70+D73+D79++D82+D90+G100</f>
        <v>471.43184999999994</v>
      </c>
      <c r="D232" s="220">
        <v>198322.12286999999</v>
      </c>
      <c r="E232" s="118"/>
      <c r="G232" s="123"/>
    </row>
    <row r="233" spans="1:8" ht="21" customHeight="1">
      <c r="C233" s="116"/>
      <c r="D233" s="219"/>
      <c r="E233" s="119"/>
    </row>
    <row r="234" spans="1:8" ht="21" customHeight="1">
      <c r="C234" s="116"/>
      <c r="D234" s="220">
        <f>D215-D232</f>
        <v>-57.315150000009453</v>
      </c>
      <c r="E234" s="118"/>
    </row>
    <row r="235" spans="1:8" ht="23.25" customHeight="1">
      <c r="B235">
        <v>701</v>
      </c>
      <c r="C235">
        <f>G104+G105+G106</f>
        <v>26.201999999999998</v>
      </c>
    </row>
    <row r="236" spans="1:8" ht="29.25" customHeight="1">
      <c r="B236">
        <v>702</v>
      </c>
      <c r="C236" s="221">
        <f>D21+D60+G101+G102+G103+D63</f>
        <v>115.58799999999999</v>
      </c>
      <c r="D236" s="124"/>
      <c r="E236" s="123"/>
      <c r="F236" s="123"/>
    </row>
    <row r="237" spans="1:8" ht="31.5" customHeight="1">
      <c r="C237" s="222">
        <f>C236+C235+C232</f>
        <v>613.2218499999999</v>
      </c>
    </row>
    <row r="238" spans="1:8" ht="32.25" customHeight="1">
      <c r="C238" s="221">
        <f>D21+D31+D36+D41+D44+D47+D50+D55+D60+D63+D65+D67+D70+D73+D79+D82+D90+D100+D119+D121</f>
        <v>765.00804999999991</v>
      </c>
    </row>
  </sheetData>
  <mergeCells count="174">
    <mergeCell ref="J4:J6"/>
    <mergeCell ref="E5:E6"/>
    <mergeCell ref="F5:G5"/>
    <mergeCell ref="H5:H6"/>
    <mergeCell ref="A8:J9"/>
    <mergeCell ref="A10:J10"/>
    <mergeCell ref="A2:I2"/>
    <mergeCell ref="A4:A6"/>
    <mergeCell ref="B4:B6"/>
    <mergeCell ref="C4:C6"/>
    <mergeCell ref="D4:D6"/>
    <mergeCell ref="E4:H4"/>
    <mergeCell ref="I4:I6"/>
    <mergeCell ref="A11:J11"/>
    <mergeCell ref="A12:J12"/>
    <mergeCell ref="A13:J13"/>
    <mergeCell ref="B14:B28"/>
    <mergeCell ref="C14:C20"/>
    <mergeCell ref="D14:D20"/>
    <mergeCell ref="E14:E28"/>
    <mergeCell ref="H14:H28"/>
    <mergeCell ref="J14:J28"/>
    <mergeCell ref="A14:A28"/>
    <mergeCell ref="J49:J51"/>
    <mergeCell ref="A38:J38"/>
    <mergeCell ref="C21:C24"/>
    <mergeCell ref="D21:D24"/>
    <mergeCell ref="C25:C28"/>
    <mergeCell ref="D25:D28"/>
    <mergeCell ref="I25:I28"/>
    <mergeCell ref="A43:A44"/>
    <mergeCell ref="A29:J29"/>
    <mergeCell ref="A33:J34"/>
    <mergeCell ref="J43:J44"/>
    <mergeCell ref="A39:A41"/>
    <mergeCell ref="J72:J73"/>
    <mergeCell ref="J69:J70"/>
    <mergeCell ref="A69:A70"/>
    <mergeCell ref="J64:J65"/>
    <mergeCell ref="J66:J67"/>
    <mergeCell ref="A64:A65"/>
    <mergeCell ref="A66:A67"/>
    <mergeCell ref="A72:A73"/>
    <mergeCell ref="I53:I54"/>
    <mergeCell ref="J53:J54"/>
    <mergeCell ref="C55:C56"/>
    <mergeCell ref="D55:D56"/>
    <mergeCell ref="E55:E56"/>
    <mergeCell ref="F55:F56"/>
    <mergeCell ref="G55:G56"/>
    <mergeCell ref="H55:H56"/>
    <mergeCell ref="I55:I56"/>
    <mergeCell ref="C53:C54"/>
    <mergeCell ref="D53:D54"/>
    <mergeCell ref="E53:E54"/>
    <mergeCell ref="F53:F54"/>
    <mergeCell ref="G53:G54"/>
    <mergeCell ref="H53:H54"/>
    <mergeCell ref="A77:A80"/>
    <mergeCell ref="A81:A84"/>
    <mergeCell ref="C77:C78"/>
    <mergeCell ref="D77:D78"/>
    <mergeCell ref="A200:J200"/>
    <mergeCell ref="J85:J86"/>
    <mergeCell ref="A85:A86"/>
    <mergeCell ref="A129:H129"/>
    <mergeCell ref="A131:A138"/>
    <mergeCell ref="A199:J199"/>
    <mergeCell ref="J77:J80"/>
    <mergeCell ref="C82:C84"/>
    <mergeCell ref="D82:D84"/>
    <mergeCell ref="A176:J176"/>
    <mergeCell ref="A177:J177"/>
    <mergeCell ref="E82:E84"/>
    <mergeCell ref="F82:F84"/>
    <mergeCell ref="G82:G84"/>
    <mergeCell ref="H82:H84"/>
    <mergeCell ref="D122:D123"/>
    <mergeCell ref="A173:A174"/>
    <mergeCell ref="I170:I172"/>
    <mergeCell ref="A168:A170"/>
    <mergeCell ref="C168:C174"/>
    <mergeCell ref="J89:J90"/>
    <mergeCell ref="J114:J115"/>
    <mergeCell ref="A117:A118"/>
    <mergeCell ref="B117:B118"/>
    <mergeCell ref="C107:C113"/>
    <mergeCell ref="D107:D113"/>
    <mergeCell ref="A114:A115"/>
    <mergeCell ref="A89:A90"/>
    <mergeCell ref="I82:I84"/>
    <mergeCell ref="A205:J205"/>
    <mergeCell ref="C92:C99"/>
    <mergeCell ref="D92:D99"/>
    <mergeCell ref="C100:C106"/>
    <mergeCell ref="D100:D106"/>
    <mergeCell ref="A92:A113"/>
    <mergeCell ref="B92:B113"/>
    <mergeCell ref="A201:J201"/>
    <mergeCell ref="A204:J204"/>
    <mergeCell ref="C139:C147"/>
    <mergeCell ref="I139:I142"/>
    <mergeCell ref="A141:A142"/>
    <mergeCell ref="C131:C132"/>
    <mergeCell ref="I134:I136"/>
    <mergeCell ref="A125:J125"/>
    <mergeCell ref="I131:I132"/>
    <mergeCell ref="C133:C137"/>
    <mergeCell ref="A126:H126"/>
    <mergeCell ref="A127:H127"/>
    <mergeCell ref="A128:H128"/>
    <mergeCell ref="J122:J123"/>
    <mergeCell ref="A122:A123"/>
    <mergeCell ref="C122:C123"/>
    <mergeCell ref="E178:E180"/>
    <mergeCell ref="F178:F180"/>
    <mergeCell ref="E181:E183"/>
    <mergeCell ref="F181:F183"/>
    <mergeCell ref="B185:B191"/>
    <mergeCell ref="A148:A159"/>
    <mergeCell ref="C148:C167"/>
    <mergeCell ref="I149:I155"/>
    <mergeCell ref="I156:I159"/>
    <mergeCell ref="A160:A167"/>
    <mergeCell ref="I161:I164"/>
    <mergeCell ref="I165:I167"/>
    <mergeCell ref="G25:G28"/>
    <mergeCell ref="F25:F28"/>
    <mergeCell ref="A35:A36"/>
    <mergeCell ref="A53:A57"/>
    <mergeCell ref="A59:A61"/>
    <mergeCell ref="A62:A63"/>
    <mergeCell ref="A58:J58"/>
    <mergeCell ref="J59:J61"/>
    <mergeCell ref="C60:C61"/>
    <mergeCell ref="D60:D61"/>
    <mergeCell ref="C39:C40"/>
    <mergeCell ref="D39:D40"/>
    <mergeCell ref="J39:J41"/>
    <mergeCell ref="A42:J42"/>
    <mergeCell ref="A52:H52"/>
    <mergeCell ref="I52:J52"/>
    <mergeCell ref="A45:J45"/>
    <mergeCell ref="A30:A32"/>
    <mergeCell ref="A46:A47"/>
    <mergeCell ref="A49:A51"/>
    <mergeCell ref="I35:I37"/>
    <mergeCell ref="J35:J37"/>
    <mergeCell ref="J46:J47"/>
    <mergeCell ref="A48:J48"/>
    <mergeCell ref="B169:B170"/>
    <mergeCell ref="B171:B172"/>
    <mergeCell ref="A203:J203"/>
    <mergeCell ref="A206:A208"/>
    <mergeCell ref="A209:A210"/>
    <mergeCell ref="A211:A212"/>
    <mergeCell ref="B192:B198"/>
    <mergeCell ref="C192:C198"/>
    <mergeCell ref="D192:D198"/>
    <mergeCell ref="E192:E194"/>
    <mergeCell ref="F192:F194"/>
    <mergeCell ref="E195:E197"/>
    <mergeCell ref="F195:F197"/>
    <mergeCell ref="C185:C191"/>
    <mergeCell ref="D185:D191"/>
    <mergeCell ref="E185:E187"/>
    <mergeCell ref="F185:F187"/>
    <mergeCell ref="E188:E190"/>
    <mergeCell ref="F188:F190"/>
    <mergeCell ref="A175:J175"/>
    <mergeCell ref="A178:A198"/>
    <mergeCell ref="B178:B184"/>
    <mergeCell ref="C178:C184"/>
    <mergeCell ref="D178:D184"/>
  </mergeCells>
  <pageMargins left="0.39370078740157483" right="0.47244094488188981" top="0.35433070866141736" bottom="0.15748031496062992" header="0.15748031496062992" footer="0.15748031496062992"/>
  <pageSetup paperSize="9" scale="4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Изменения на 2016</vt:lpstr>
      <vt:lpstr>'Изменения на 2016'!Заголовки_для_печати</vt:lpstr>
      <vt:lpstr>'Изменения на 2016'!Область_печати</vt:lpstr>
    </vt:vector>
  </TitlesOfParts>
  <Company>Управление образования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Sekretar</cp:lastModifiedBy>
  <cp:lastPrinted>2016-04-19T10:08:21Z</cp:lastPrinted>
  <dcterms:created xsi:type="dcterms:W3CDTF">2010-09-22T11:49:59Z</dcterms:created>
  <dcterms:modified xsi:type="dcterms:W3CDTF">2016-04-20T07:31:30Z</dcterms:modified>
</cp:coreProperties>
</file>