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Кап.ремонт\08.2020 20-22\"/>
    </mc:Choice>
  </mc:AlternateContent>
  <bookViews>
    <workbookView xWindow="-120" yWindow="-60" windowWidth="29040" windowHeight="15780" activeTab="4"/>
  </bookViews>
  <sheets>
    <sheet name="1" sheetId="1" r:id="rId1"/>
    <sheet name="2" sheetId="2" r:id="rId2"/>
    <sheet name="3" sheetId="3" r:id="rId3"/>
    <sheet name="4" sheetId="4" r:id="rId4"/>
    <sheet name="5" sheetId="5" r:id="rId5"/>
  </sheets>
  <externalReferences>
    <externalReference r:id="rId6"/>
  </externalReferenc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D17" i="4" l="1"/>
  <c r="E17" i="4" s="1"/>
  <c r="AD16" i="4"/>
  <c r="E16" i="4" s="1"/>
  <c r="AD15" i="4"/>
  <c r="E15" i="4" s="1"/>
  <c r="AD14" i="4"/>
  <c r="E14" i="4" s="1"/>
  <c r="AD13" i="4"/>
  <c r="E13" i="4" s="1"/>
  <c r="AF12" i="4"/>
  <c r="AE12" i="4"/>
  <c r="AC12" i="4"/>
  <c r="AB12" i="4"/>
  <c r="AA12" i="4"/>
  <c r="Z12" i="4"/>
  <c r="Y12" i="4"/>
  <c r="X12" i="4"/>
  <c r="W12" i="4"/>
  <c r="V12" i="4"/>
  <c r="U12" i="4"/>
  <c r="T12" i="4"/>
  <c r="S12" i="4"/>
  <c r="R12" i="4"/>
  <c r="Q12" i="4"/>
  <c r="P12" i="4"/>
  <c r="O12" i="4"/>
  <c r="N12" i="4"/>
  <c r="M12" i="4"/>
  <c r="L12" i="4"/>
  <c r="K12" i="4"/>
  <c r="J12" i="4"/>
  <c r="I12" i="4"/>
  <c r="H12" i="4"/>
  <c r="G12" i="4"/>
  <c r="F12" i="4"/>
  <c r="D12" i="4"/>
  <c r="T24" i="2"/>
  <c r="S24" i="2"/>
  <c r="R24" i="2"/>
  <c r="S23" i="2"/>
  <c r="R23" i="2"/>
  <c r="T22" i="2"/>
  <c r="R22" i="2"/>
  <c r="Q22" i="2"/>
  <c r="P22" i="2"/>
  <c r="K22" i="2"/>
  <c r="J22" i="2"/>
  <c r="I22" i="2"/>
  <c r="H22" i="2"/>
  <c r="S22" i="2" s="1"/>
  <c r="T21" i="2"/>
  <c r="S21" i="2"/>
  <c r="R21" i="2"/>
  <c r="S20" i="2"/>
  <c r="R20" i="2"/>
  <c r="J20" i="2"/>
  <c r="S19" i="2"/>
  <c r="T19" i="2" s="1"/>
  <c r="T18" i="2" s="1"/>
  <c r="R19" i="2"/>
  <c r="R18" i="2"/>
  <c r="Q18" i="2"/>
  <c r="P18" i="2"/>
  <c r="K18" i="2"/>
  <c r="J18" i="2"/>
  <c r="I18" i="2"/>
  <c r="H18" i="2"/>
  <c r="S18" i="2" s="1"/>
  <c r="T17" i="2"/>
  <c r="S17" i="2"/>
  <c r="R17" i="2"/>
  <c r="T16" i="2"/>
  <c r="S16" i="2"/>
  <c r="R16" i="2"/>
  <c r="S15" i="2"/>
  <c r="R15" i="2"/>
  <c r="T14" i="2"/>
  <c r="S14" i="2"/>
  <c r="R14" i="2"/>
  <c r="T13" i="2"/>
  <c r="S13" i="2"/>
  <c r="R13" i="2"/>
  <c r="R11" i="2" s="1"/>
  <c r="S12" i="2"/>
  <c r="T12" i="2" s="1"/>
  <c r="T11" i="2" s="1"/>
  <c r="R12" i="2"/>
  <c r="Q11" i="2"/>
  <c r="P11" i="2"/>
  <c r="K11" i="2"/>
  <c r="J11" i="2"/>
  <c r="I11" i="2"/>
  <c r="H11" i="2"/>
  <c r="S11" i="2" s="1"/>
  <c r="D15" i="1"/>
  <c r="AC28" i="1"/>
  <c r="D28" i="1" s="1"/>
  <c r="AC27" i="1"/>
  <c r="D27" i="1" s="1"/>
  <c r="D26" i="1" s="1"/>
  <c r="AE26" i="1"/>
  <c r="AD26" i="1"/>
  <c r="AB26" i="1"/>
  <c r="AA26" i="1"/>
  <c r="Z26" i="1"/>
  <c r="Y26" i="1"/>
  <c r="X26" i="1"/>
  <c r="W26" i="1"/>
  <c r="V26" i="1"/>
  <c r="U26" i="1"/>
  <c r="T26" i="1"/>
  <c r="S26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AC25" i="1"/>
  <c r="D25" i="1" s="1"/>
  <c r="AC24" i="1"/>
  <c r="D24" i="1" s="1"/>
  <c r="D23" i="1"/>
  <c r="AE22" i="1"/>
  <c r="AD22" i="1"/>
  <c r="AB22" i="1"/>
  <c r="AA22" i="1"/>
  <c r="Z22" i="1"/>
  <c r="Y22" i="1"/>
  <c r="X22" i="1"/>
  <c r="W22" i="1"/>
  <c r="V22" i="1"/>
  <c r="U22" i="1"/>
  <c r="T22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L21" i="1"/>
  <c r="D21" i="1"/>
  <c r="D20" i="1"/>
  <c r="AC19" i="1"/>
  <c r="D19" i="1" s="1"/>
  <c r="G19" i="1"/>
  <c r="AC18" i="1"/>
  <c r="D18" i="1"/>
  <c r="R17" i="1"/>
  <c r="AC17" i="1" s="1"/>
  <c r="AC16" i="1"/>
  <c r="AC15" i="1" s="1"/>
  <c r="N16" i="1"/>
  <c r="AE15" i="1"/>
  <c r="AD15" i="1"/>
  <c r="AB15" i="1"/>
  <c r="AA15" i="1"/>
  <c r="Z15" i="1"/>
  <c r="Y15" i="1"/>
  <c r="X15" i="1"/>
  <c r="W15" i="1"/>
  <c r="V15" i="1"/>
  <c r="U15" i="1"/>
  <c r="T15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B16" i="1"/>
  <c r="C16" i="1"/>
  <c r="B17" i="1"/>
  <c r="C17" i="1"/>
  <c r="B18" i="1"/>
  <c r="C18" i="1"/>
  <c r="B19" i="1"/>
  <c r="C19" i="1"/>
  <c r="B20" i="1"/>
  <c r="C20" i="1"/>
  <c r="B21" i="1"/>
  <c r="C21" i="1"/>
  <c r="C23" i="1"/>
  <c r="C24" i="1"/>
  <c r="C25" i="1"/>
  <c r="E12" i="4" l="1"/>
  <c r="AD12" i="4"/>
  <c r="D22" i="1"/>
  <c r="D17" i="1"/>
  <c r="AC22" i="1"/>
  <c r="D16" i="1"/>
  <c r="AC26" i="1"/>
  <c r="B13" i="4" l="1"/>
  <c r="B14" i="4"/>
  <c r="B15" i="4"/>
  <c r="B16" i="4"/>
  <c r="B17" i="4"/>
  <c r="B19" i="2"/>
  <c r="B20" i="2"/>
  <c r="B21" i="2"/>
  <c r="B12" i="2"/>
  <c r="B13" i="2"/>
  <c r="B14" i="2"/>
  <c r="B15" i="2"/>
  <c r="B16" i="2"/>
  <c r="B17" i="2"/>
  <c r="A18" i="4" l="1"/>
  <c r="AT18" i="1" l="1"/>
  <c r="AT17" i="1"/>
  <c r="AT16" i="1"/>
  <c r="AT15" i="1"/>
</calcChain>
</file>

<file path=xl/sharedStrings.xml><?xml version="1.0" encoding="utf-8"?>
<sst xmlns="http://schemas.openxmlformats.org/spreadsheetml/2006/main" count="368" uniqueCount="127">
  <si>
    <t>№ п/п</t>
  </si>
  <si>
    <t>Адрес многоквартирного дома
(далее - МКД)</t>
  </si>
  <si>
    <t>Стоимость капитального ремонта ВСЕГО</t>
  </si>
  <si>
    <t>виды, установленные нормативным правовым актом субъекта РФ</t>
  </si>
  <si>
    <t xml:space="preserve">Срок выполнения проектной документации </t>
  </si>
  <si>
    <t>Срок выполнения запланированных строительно - монтажных работ (уточняется по видам)</t>
  </si>
  <si>
    <t>Срок оказания услуги по строительному контролю</t>
  </si>
  <si>
    <t>ремонт внутридомовых инженерных систем</t>
  </si>
  <si>
    <t>ремонт или замена лифтового оборудования</t>
  </si>
  <si>
    <t>ремонт крыши</t>
  </si>
  <si>
    <t>ремонт подвальных помещений</t>
  </si>
  <si>
    <t>ремонт фасада</t>
  </si>
  <si>
    <t>ремонт фундамента</t>
  </si>
  <si>
    <t>замена плоской кровли на стропильную</t>
  </si>
  <si>
    <t>капитальный ремонт внутридомовых инженерных систем вентиляции и дымоудаления при капитальном ремонте крыш</t>
  </si>
  <si>
    <t>ремонт внутридомовых инженерных систем теплоснабжения с заменой отопительных приборов (радиаторов) в местах общего пользования и отопительных приборов (радиаторов), расположенных в жилых помещениях, не имеющих отключающих устройств</t>
  </si>
  <si>
    <t>устройство вновь выгребных ям или отстойников с биологической очисткой сточных вод (септиков) при отсутствии централизованной системы канализации</t>
  </si>
  <si>
    <t>утепление фасадов</t>
  </si>
  <si>
    <t>ремонт выпусков системы водоотведения до первого смотрового колодца при капитальном ремонте внутридомовых инженерных систем водоотведения</t>
  </si>
  <si>
    <t>установка узлов управления и регулирования потребления ресурсов, необходимых для предоставления коммунальных услуг (тепловой энергии, горячей и холодной воды, электрической энергии, газа), с оборудованием устройств автоматизации и диспетчеризации, при проведении капитального ремонта внутридомовых инженерных систем</t>
  </si>
  <si>
    <t>установка или замена в комплексе оборудования индивидуальных тепловых пунктов, при проведении капитального ремонта внутридомовых инженерных систем теплоснабжения</t>
  </si>
  <si>
    <t>строительный контроль</t>
  </si>
  <si>
    <t>разработка проектной документации</t>
  </si>
  <si>
    <t>авторский надзор при выполнении работ по МКД, имеющих статус объекта культурного наследия (памятника истории и культуры) народов РФ</t>
  </si>
  <si>
    <t>ремонт сетей ХВС</t>
  </si>
  <si>
    <t>ремонт сетей ГВС</t>
  </si>
  <si>
    <t>ремонт сетей теплоснабжения</t>
  </si>
  <si>
    <t>ремонт систем водоотведения</t>
  </si>
  <si>
    <t>ремонт сетей электроснабжения</t>
  </si>
  <si>
    <t>ремонт сетей газоснабжения</t>
  </si>
  <si>
    <t>руб.</t>
  </si>
  <si>
    <t>ед.</t>
  </si>
  <si>
    <t>кв.м</t>
  </si>
  <si>
    <t>куб.м</t>
  </si>
  <si>
    <t>Х</t>
  </si>
  <si>
    <t>Адрес многоквартирного дома 
(далее - МКД)</t>
  </si>
  <si>
    <t>Год</t>
  </si>
  <si>
    <t>Материал стен</t>
  </si>
  <si>
    <t>Количество этажей</t>
  </si>
  <si>
    <t>Количество подъездов</t>
  </si>
  <si>
    <t>общая площадь МКД, всего</t>
  </si>
  <si>
    <t>Площадь помещений МКД:</t>
  </si>
  <si>
    <t>Количество жителей, зарегистрированных в МКД на дату утверждения краткосрочного плана</t>
  </si>
  <si>
    <t>Способ формирования фонда капитального ремонта (РО - счет регионального оператора, СС - специальный счет)</t>
  </si>
  <si>
    <t>Способ управления МКД (УК-управляющая организация, ТСЖ - товарищество собственников жилья, ЖК - жилищный кооператив, НУ - непосредственное управление, БУ - без управления)</t>
  </si>
  <si>
    <t>Наименование организации, осуществляющей управление МКД</t>
  </si>
  <si>
    <t>Стоимость капитального ремонта</t>
  </si>
  <si>
    <t>Удельная стоимость капитального ремонта 1 кв. м. общей площади помещений МКД</t>
  </si>
  <si>
    <t>Предельная стоимость капитального ремонта 1 кв. м. общей площади помещений МКД</t>
  </si>
  <si>
    <t>ввода в эксплуатацию</t>
  </si>
  <si>
    <t>завершение последнего капитального ремонта</t>
  </si>
  <si>
    <t>всего:</t>
  </si>
  <si>
    <t>в том числе жилых помещений, находящихся в собственности граждан</t>
  </si>
  <si>
    <t>за счет средств бюджета субъекта Российской Федерации</t>
  </si>
  <si>
    <t>за счет средств местного бюджета</t>
  </si>
  <si>
    <t>за счет средств собственников помещений в МКД</t>
  </si>
  <si>
    <t>чел.</t>
  </si>
  <si>
    <t>руб./кв.м</t>
  </si>
  <si>
    <t xml:space="preserve">Источники финансирования </t>
  </si>
  <si>
    <t>Объем финансирования в 2020 г., руб.</t>
  </si>
  <si>
    <t xml:space="preserve">Всего </t>
  </si>
  <si>
    <t>в том числе: Фонд содействия реформированию жилищно-коммунального хозяйства</t>
  </si>
  <si>
    <t>Областной бюджет</t>
  </si>
  <si>
    <t>Местные бюджеты</t>
  </si>
  <si>
    <t>Средства собственников</t>
  </si>
  <si>
    <t>Объем финансирования в 2021 г., руб.</t>
  </si>
  <si>
    <t>Объем финансирования в 2022 г., руб.</t>
  </si>
  <si>
    <t>Радужный г, 1-й кв-л, 26</t>
  </si>
  <si>
    <t>Радужный г, 1-й кв-л, 12А</t>
  </si>
  <si>
    <t>Радужный г, 3-й кв-л, 29</t>
  </si>
  <si>
    <t>Итого по ЗАТО город Радужный  на 2021 год</t>
  </si>
  <si>
    <t>Итого по ЗАТО город Радужный  на 2022 год</t>
  </si>
  <si>
    <t>Итого по ЗАТО город Радужный  на 2020 год</t>
  </si>
  <si>
    <t>-</t>
  </si>
  <si>
    <t>Плановый год капитального ремонта</t>
  </si>
  <si>
    <t>Уровень оплаты взносов на капитальный ремонт МКД</t>
  </si>
  <si>
    <t>виды, установленные ч.1 ст.166 Жилищного Кодекса РФ</t>
  </si>
  <si>
    <t>капитальный ремонт внутридомовых инженерных систем вентиляции и дымоудаления при капитальном ремонте         крыш</t>
  </si>
  <si>
    <t>ремонт выпусков системы водоотведения до первого смотрового колодца при      капитальном ремонте внутридомовых инженерных систем водоотведения</t>
  </si>
  <si>
    <t>установка узлов управления и регулирования потребления ресурсов, необходимых для предоставления коммунальных услуг        (тепловой энергии, горячей и холодной воды, электрической энергии, газа), с                       оборудованием устройств автоматизации и диспетчеризации, при проведении               капитального ремонта внутридомовых инженерных систем</t>
  </si>
  <si>
    <t>установка или замена в комплексе оборудования индивидуальных тепловых пунктов, при проведении капитального                ремонта внутридомовых инженерных систем теплоснабжения</t>
  </si>
  <si>
    <t>авторский надзор при выполнении работ по  МКД, имеющих статус объекта культурного наследия (памятника истории и культуры) народов РФ</t>
  </si>
  <si>
    <t>%</t>
  </si>
  <si>
    <t>Многоквартирные дома, при ремонте которых подрядными организациями не устранены недостатки в установленные договорами сроки своими силами</t>
  </si>
  <si>
    <t>Итого по ЗАТО город Радужный</t>
  </si>
  <si>
    <t>Радужный г, 1-й кв-л, 18</t>
  </si>
  <si>
    <t>Радужный г, 1-й кв-л, 23</t>
  </si>
  <si>
    <t>Радужный г, 1-й кв-л, 27</t>
  </si>
  <si>
    <t>Радужный г, 1-й кв-л, 29</t>
  </si>
  <si>
    <t>Адрес многоквартирного дома (далее - МКД)</t>
  </si>
  <si>
    <t>Краткосрочный план 
реализации региональной программы капитального ремонта общего имущества
 в многоквартирных домах на территории муниципального образования ЗАТО г. Радужный  Владимирской области на  2020 -2022 годы</t>
  </si>
  <si>
    <t>Заместитель главы администрации города  по городскому хозяйству                                                                                                         А. В. Колуков</t>
  </si>
  <si>
    <t>Председатель МКУ "ГКМХ"                                                                                                                                                                         В.А. Попов</t>
  </si>
  <si>
    <t>Таблица №1</t>
  </si>
  <si>
    <t>к краткосрочному  плану  реализации региональной программы капитального ремонта общего имущества в многоквартирных домах на территории муниципального образования  ЗАТО г. Радужный Владимирской области  на 2020-2022 годы</t>
  </si>
  <si>
    <t>Сведения о многоквартирных домах, включенных в сводный краткосрочный план реализации региональной программы капитального ремонта общего имущества в многоквартирных домах на территории ЗАТО г. Радужный  Владимирской области на 2020-2022 годы</t>
  </si>
  <si>
    <t>Таблица № 2</t>
  </si>
  <si>
    <t>Ресурсное обеспечение реализации краткосрочного плана реализации региональной программы капитального ремонта общего имущества в многоквартирных домах на территории  муниципального образования ЗАТО г. Радужный Владимирской области  на 2020 - 2022 годы</t>
  </si>
  <si>
    <t xml:space="preserve">Краткосрочный план реализации региональной программы капитального ремонта общего имущества 
в многоквартирных домах на территории муниципального образования ЗАТО г. Радужный  Владимирской области на 2020-2022 годы
</t>
  </si>
  <si>
    <t>( работы на многоквартирных домах, при ремонте которых подрядными организациями не устранены недостатки в установленные договорами сроки своими силами)</t>
  </si>
  <si>
    <t>Председатель МКУ "ГКМХ"                                                                                                                                                                              В.А. Попов</t>
  </si>
  <si>
    <t>Сведения о многоквартирных домах, 
включенных в  краткосрочный план реализации региональной программы капитального ремонта общего имущества в многоквартирных домах на территории муниципального образования  
ЗАТО г. Радужный Владимирской области  на 2020-2022 годы</t>
  </si>
  <si>
    <t>Ольга Игоревна Мазурова</t>
  </si>
  <si>
    <t>8(49254) 3 40 97</t>
  </si>
  <si>
    <t>к краткосрочному  плану  реализации региональной программы капитального ремонта общего имущества в многоквартирных домах на территории муниципального образования  ЗАТО г. Радужный Владимирской области  на 2020 - 2022 годы</t>
  </si>
  <si>
    <t>Заместитель главы администрации города  по городскому хозяйству                                                                                                                                                                          А.В. Колуков</t>
  </si>
  <si>
    <t>X</t>
  </si>
  <si>
    <t>Панельные</t>
  </si>
  <si>
    <t>РО</t>
  </si>
  <si>
    <t>УК</t>
  </si>
  <si>
    <t>МУП "ЖКХ" ЗАТО г. Радужный</t>
  </si>
  <si>
    <t>Ж/б панели</t>
  </si>
  <si>
    <t>Каменные, кирпичные</t>
  </si>
  <si>
    <t>МУП "ЖКХ"</t>
  </si>
  <si>
    <t>МУП "ЖКХ" ЗАТО г. Радужный </t>
  </si>
  <si>
    <t>Объем финансирования в 2020г., руб.</t>
  </si>
  <si>
    <t>Дополнительная помощь при возникновении неотложной необходимости в проведении капитального ремонта общего имущества в  многоквартирных домах в форме субсидии за счет средств областного и местного бюджетов (постановление администрации области №742 от 05.10.2018)</t>
  </si>
  <si>
    <t>2019-2021</t>
  </si>
  <si>
    <t>2021-2023</t>
  </si>
  <si>
    <t>2017-2019</t>
  </si>
  <si>
    <t>2023-2025</t>
  </si>
  <si>
    <t>2026-2028</t>
  </si>
  <si>
    <t>Приложение № 1
к постановлению администрации ЗАТО г. Радужный 
Владимирской области
от 10.08.2020г. №965</t>
  </si>
  <si>
    <t>( в редакции постановления администрации ЗАТО г. Радужный Владимирской области    
от 10.08.2020 №965)</t>
  </si>
  <si>
    <t>( в редакции постановления администрации ЗАТО  г. Радужный Владимирской области   от 10.08.2020г. №965)</t>
  </si>
  <si>
    <t>Приложение  №2
к постановлению администрации ЗАТО г. Радужный 
Владимирской области от 10.08.2020г.№ 965)</t>
  </si>
  <si>
    <t>Таблица 
к краткосрочному  плану  реализации региональной программы 
капитального ремонта общего имущества 
в многоквартирных домах на территории муниципального образования 
ЗАТО г. Радужный Владимирской области  на 2020 -2022 годы
( работы на многоквартирных домах, при ремонте которых подрядными организациями не устранены недостатки в установленные договорами сроки своими силами)
( в редакции постановления администрации ЗАТО г. Радужный Владимирской области от 10.08.2020г.№ 965)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</si>
</sst>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##\ ###\ ###\ ##0"/>
    <numFmt numFmtId="165" formatCode="###\ ###\ ###\ ##0.00"/>
  </numFmts>
  <fonts count="3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name val="Arial Cyr"/>
      <charset val="204"/>
    </font>
    <font>
      <sz val="16"/>
      <color theme="1"/>
      <name val="Calibri"/>
      <family val="2"/>
      <charset val="204"/>
      <scheme val="minor"/>
    </font>
    <font>
      <sz val="18"/>
      <color theme="1"/>
      <name val="Times New Roman"/>
      <family val="1"/>
      <charset val="204"/>
    </font>
    <font>
      <sz val="28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sz val="26"/>
      <color theme="1"/>
      <name val="Times New Roman"/>
      <family val="1"/>
      <charset val="204"/>
    </font>
    <font>
      <sz val="36"/>
      <color theme="1"/>
      <name val="Times New Roman"/>
      <family val="1"/>
      <charset val="204"/>
    </font>
    <font>
      <sz val="32"/>
      <color theme="1"/>
      <name val="Times New Roman"/>
      <family val="1"/>
      <charset val="204"/>
    </font>
    <font>
      <b/>
      <sz val="48"/>
      <color theme="1"/>
      <name val="Times New Roman"/>
      <family val="1"/>
      <charset val="204"/>
    </font>
    <font>
      <sz val="2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24"/>
      <color theme="1"/>
      <name val="Times New Roman"/>
      <family val="1"/>
      <charset val="204"/>
    </font>
    <font>
      <sz val="28"/>
      <name val="Times New Roman"/>
      <family val="1"/>
      <charset val="204"/>
    </font>
    <font>
      <b/>
      <u/>
      <sz val="24"/>
      <color theme="1"/>
      <name val="Calibri"/>
      <family val="2"/>
      <charset val="204"/>
      <scheme val="minor"/>
    </font>
    <font>
      <b/>
      <sz val="26"/>
      <color theme="1"/>
      <name val="Times New Roman"/>
      <family val="1"/>
      <charset val="204"/>
    </font>
    <font>
      <b/>
      <sz val="36"/>
      <color theme="1"/>
      <name val="Times New Roman"/>
      <family val="1"/>
      <charset val="204"/>
    </font>
    <font>
      <sz val="36"/>
      <color theme="1"/>
      <name val="Calibri"/>
      <family val="2"/>
      <charset val="204"/>
      <scheme val="minor"/>
    </font>
    <font>
      <sz val="26"/>
      <color theme="1"/>
      <name val="Calibri"/>
      <family val="2"/>
      <charset val="204"/>
      <scheme val="minor"/>
    </font>
    <font>
      <sz val="24"/>
      <color theme="1"/>
      <name val="Calibri"/>
      <family val="2"/>
      <charset val="204"/>
      <scheme val="minor"/>
    </font>
    <font>
      <sz val="36"/>
      <name val="Times New Roman"/>
      <family val="1"/>
      <charset val="204"/>
    </font>
    <font>
      <sz val="22"/>
      <color theme="1"/>
      <name val="Calibri"/>
      <family val="2"/>
      <charset val="204"/>
      <scheme val="minor"/>
    </font>
    <font>
      <sz val="30"/>
      <color theme="1"/>
      <name val="Times New Roman"/>
      <family val="1"/>
      <charset val="204"/>
    </font>
    <font>
      <sz val="30"/>
      <name val="Times New Roman"/>
      <family val="1"/>
      <charset val="204"/>
    </font>
    <font>
      <sz val="48"/>
      <color theme="0"/>
      <name val="Times New Roman"/>
      <family val="1"/>
      <charset val="204"/>
    </font>
    <font>
      <sz val="16"/>
      <color theme="0"/>
      <name val="Calibri"/>
      <family val="2"/>
      <charset val="204"/>
      <scheme val="minor"/>
    </font>
    <font>
      <sz val="40"/>
      <name val="Times New Roman"/>
      <family val="1"/>
      <charset val="204"/>
    </font>
    <font>
      <sz val="4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</cellStyleXfs>
  <cellXfs count="179">
    <xf numFmtId="0" fontId="0" fillId="0" borderId="0" xfId="0"/>
    <xf numFmtId="0" fontId="2" fillId="0" borderId="0" xfId="0" applyFont="1" applyFill="1"/>
    <xf numFmtId="4" fontId="4" fillId="0" borderId="0" xfId="0" applyNumberFormat="1" applyFont="1" applyFill="1"/>
    <xf numFmtId="0" fontId="0" fillId="0" borderId="0" xfId="0" applyFill="1"/>
    <xf numFmtId="0" fontId="4" fillId="0" borderId="0" xfId="0" applyFont="1" applyFill="1"/>
    <xf numFmtId="0" fontId="7" fillId="0" borderId="0" xfId="0" applyFont="1"/>
    <xf numFmtId="0" fontId="10" fillId="0" borderId="1" xfId="5" applyFont="1" applyBorder="1" applyAlignment="1">
      <alignment horizontal="center" vertical="center"/>
    </xf>
    <xf numFmtId="1" fontId="10" fillId="0" borderId="1" xfId="5" applyNumberFormat="1" applyFont="1" applyBorder="1" applyAlignment="1">
      <alignment horizontal="center" vertical="center"/>
    </xf>
    <xf numFmtId="165" fontId="9" fillId="0" borderId="1" xfId="0" applyNumberFormat="1" applyFont="1" applyBorder="1" applyAlignment="1">
      <alignment horizontal="left" wrapText="1"/>
    </xf>
    <xf numFmtId="0" fontId="11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wrapText="1"/>
    </xf>
    <xf numFmtId="4" fontId="11" fillId="0" borderId="1" xfId="0" applyNumberFormat="1" applyFont="1" applyBorder="1" applyAlignment="1">
      <alignment horizontal="right"/>
    </xf>
    <xf numFmtId="3" fontId="11" fillId="0" borderId="1" xfId="0" applyNumberFormat="1" applyFont="1" applyBorder="1" applyAlignment="1">
      <alignment horizontal="right"/>
    </xf>
    <xf numFmtId="164" fontId="9" fillId="0" borderId="1" xfId="0" applyNumberFormat="1" applyFont="1" applyBorder="1" applyAlignment="1">
      <alignment horizontal="center"/>
    </xf>
    <xf numFmtId="3" fontId="11" fillId="0" borderId="1" xfId="0" applyNumberFormat="1" applyFont="1" applyBorder="1" applyAlignment="1">
      <alignment horizontal="center"/>
    </xf>
    <xf numFmtId="0" fontId="7" fillId="0" borderId="0" xfId="0" applyFont="1" applyFill="1"/>
    <xf numFmtId="4" fontId="15" fillId="0" borderId="1" xfId="0" applyNumberFormat="1" applyFont="1" applyFill="1" applyBorder="1" applyAlignment="1">
      <alignment horizontal="center" vertical="center" wrapText="1"/>
    </xf>
    <xf numFmtId="0" fontId="15" fillId="0" borderId="0" xfId="0" applyFont="1" applyFill="1"/>
    <xf numFmtId="0" fontId="15" fillId="0" borderId="1" xfId="0" applyFont="1" applyFill="1" applyBorder="1" applyAlignment="1">
      <alignment horizontal="center" vertical="center" wrapText="1"/>
    </xf>
    <xf numFmtId="0" fontId="15" fillId="0" borderId="1" xfId="0" applyNumberFormat="1" applyFont="1" applyFill="1" applyBorder="1" applyAlignment="1">
      <alignment horizontal="center" vertical="center" wrapText="1"/>
    </xf>
    <xf numFmtId="4" fontId="15" fillId="0" borderId="0" xfId="0" applyNumberFormat="1" applyFont="1" applyFill="1"/>
    <xf numFmtId="2" fontId="15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/>
    </xf>
    <xf numFmtId="1" fontId="0" fillId="0" borderId="0" xfId="0" applyNumberFormat="1" applyFill="1"/>
    <xf numFmtId="1" fontId="0" fillId="0" borderId="0" xfId="0" applyNumberFormat="1" applyFill="1" applyAlignment="1">
      <alignment horizontal="center"/>
    </xf>
    <xf numFmtId="0" fontId="0" fillId="0" borderId="0" xfId="0" applyFill="1" applyAlignment="1">
      <alignment wrapText="1"/>
    </xf>
    <xf numFmtId="0" fontId="9" fillId="0" borderId="1" xfId="0" applyFont="1" applyBorder="1" applyAlignment="1">
      <alignment horizontal="left"/>
    </xf>
    <xf numFmtId="0" fontId="18" fillId="0" borderId="1" xfId="3" applyFont="1" applyBorder="1" applyAlignment="1">
      <alignment horizontal="center"/>
    </xf>
    <xf numFmtId="0" fontId="9" fillId="0" borderId="1" xfId="0" applyFont="1" applyFill="1" applyBorder="1"/>
    <xf numFmtId="0" fontId="9" fillId="0" borderId="1" xfId="0" applyFont="1" applyFill="1" applyBorder="1" applyAlignment="1">
      <alignment horizontal="center" vertical="top"/>
    </xf>
    <xf numFmtId="0" fontId="9" fillId="0" borderId="1" xfId="0" applyFont="1" applyFill="1" applyBorder="1" applyAlignment="1">
      <alignment vertical="top"/>
    </xf>
    <xf numFmtId="0" fontId="17" fillId="0" borderId="1" xfId="0" applyFont="1" applyBorder="1" applyAlignment="1">
      <alignment horizontal="center" vertical="center"/>
    </xf>
    <xf numFmtId="4" fontId="17" fillId="0" borderId="1" xfId="0" applyNumberFormat="1" applyFont="1" applyBorder="1" applyAlignment="1">
      <alignment horizontal="right" vertical="center"/>
    </xf>
    <xf numFmtId="0" fontId="17" fillId="0" borderId="1" xfId="0" applyFont="1" applyBorder="1" applyAlignment="1">
      <alignment horizontal="center" vertical="center" wrapText="1"/>
    </xf>
    <xf numFmtId="4" fontId="17" fillId="0" borderId="1" xfId="0" applyNumberFormat="1" applyFont="1" applyBorder="1" applyAlignment="1">
      <alignment vertical="center"/>
    </xf>
    <xf numFmtId="0" fontId="22" fillId="0" borderId="0" xfId="0" applyFont="1"/>
    <xf numFmtId="0" fontId="23" fillId="0" borderId="0" xfId="0" applyFont="1"/>
    <xf numFmtId="0" fontId="2" fillId="0" borderId="0" xfId="0" applyFont="1"/>
    <xf numFmtId="0" fontId="16" fillId="0" borderId="0" xfId="0" applyFont="1"/>
    <xf numFmtId="0" fontId="17" fillId="0" borderId="1" xfId="0" applyFont="1" applyBorder="1" applyAlignment="1">
      <alignment horizontal="center" wrapText="1"/>
    </xf>
    <xf numFmtId="0" fontId="24" fillId="0" borderId="0" xfId="0" applyFont="1"/>
    <xf numFmtId="0" fontId="26" fillId="0" borderId="0" xfId="0" applyFont="1"/>
    <xf numFmtId="165" fontId="12" fillId="0" borderId="1" xfId="0" applyNumberFormat="1" applyFont="1" applyBorder="1" applyAlignment="1">
      <alignment horizontal="left" wrapText="1"/>
    </xf>
    <xf numFmtId="0" fontId="10" fillId="0" borderId="0" xfId="0" applyFont="1"/>
    <xf numFmtId="0" fontId="25" fillId="0" borderId="1" xfId="3" applyFont="1" applyBorder="1" applyAlignment="1">
      <alignment horizontal="center"/>
    </xf>
    <xf numFmtId="0" fontId="12" fillId="0" borderId="0" xfId="0" applyFont="1" applyFill="1" applyAlignment="1">
      <alignment horizontal="left" wrapText="1"/>
    </xf>
    <xf numFmtId="0" fontId="12" fillId="0" borderId="0" xfId="0" applyFont="1" applyFill="1" applyAlignment="1">
      <alignment wrapText="1"/>
    </xf>
    <xf numFmtId="0" fontId="25" fillId="0" borderId="0" xfId="0" applyFont="1" applyAlignment="1">
      <alignment wrapText="1"/>
    </xf>
    <xf numFmtId="0" fontId="28" fillId="0" borderId="1" xfId="3" applyFont="1" applyFill="1" applyBorder="1" applyAlignment="1">
      <alignment horizontal="center"/>
    </xf>
    <xf numFmtId="0" fontId="27" fillId="0" borderId="1" xfId="0" applyFont="1" applyFill="1" applyBorder="1" applyAlignment="1">
      <alignment horizontal="left"/>
    </xf>
    <xf numFmtId="0" fontId="27" fillId="0" borderId="1" xfId="0" applyFont="1" applyFill="1" applyBorder="1" applyAlignment="1">
      <alignment horizontal="center"/>
    </xf>
    <xf numFmtId="0" fontId="9" fillId="0" borderId="9" xfId="0" applyFont="1" applyBorder="1" applyAlignment="1">
      <alignment horizontal="center" vertical="center" textRotation="90" wrapText="1"/>
    </xf>
    <xf numFmtId="0" fontId="12" fillId="0" borderId="1" xfId="0" applyFont="1" applyBorder="1" applyAlignment="1">
      <alignment horizontal="center" vertical="center" wrapText="1"/>
    </xf>
    <xf numFmtId="4" fontId="12" fillId="0" borderId="1" xfId="0" applyNumberFormat="1" applyFont="1" applyBorder="1" applyAlignment="1">
      <alignment horizontal="center" vertical="center" wrapText="1"/>
    </xf>
    <xf numFmtId="0" fontId="29" fillId="0" borderId="0" xfId="0" applyFont="1" applyFill="1" applyAlignment="1">
      <alignment horizontal="left"/>
    </xf>
    <xf numFmtId="0" fontId="30" fillId="0" borderId="0" xfId="0" applyFont="1"/>
    <xf numFmtId="4" fontId="10" fillId="0" borderId="1" xfId="0" applyNumberFormat="1" applyFont="1" applyFill="1" applyBorder="1" applyAlignment="1">
      <alignment horizontal="right"/>
    </xf>
    <xf numFmtId="0" fontId="10" fillId="0" borderId="1" xfId="0" applyNumberFormat="1" applyFont="1" applyFill="1" applyBorder="1" applyAlignment="1">
      <alignment horizontal="right"/>
    </xf>
    <xf numFmtId="0" fontId="10" fillId="0" borderId="1" xfId="0" applyFont="1" applyFill="1" applyBorder="1" applyAlignment="1">
      <alignment horizontal="center" wrapText="1"/>
    </xf>
    <xf numFmtId="0" fontId="10" fillId="0" borderId="2" xfId="0" applyFont="1" applyFill="1" applyBorder="1" applyAlignment="1">
      <alignment horizontal="center" wrapText="1"/>
    </xf>
    <xf numFmtId="1" fontId="10" fillId="0" borderId="1" xfId="0" applyNumberFormat="1" applyFont="1" applyFill="1" applyBorder="1" applyAlignment="1">
      <alignment horizontal="center"/>
    </xf>
    <xf numFmtId="1" fontId="10" fillId="0" borderId="2" xfId="0" applyNumberFormat="1" applyFont="1" applyFill="1" applyBorder="1" applyAlignment="1">
      <alignment horizontal="center"/>
    </xf>
    <xf numFmtId="4" fontId="10" fillId="0" borderId="1" xfId="0" applyNumberFormat="1" applyFont="1" applyBorder="1" applyAlignment="1">
      <alignment horizontal="right"/>
    </xf>
    <xf numFmtId="3" fontId="17" fillId="0" borderId="1" xfId="0" applyNumberFormat="1" applyFont="1" applyBorder="1" applyAlignment="1">
      <alignment horizontal="right" vertical="center"/>
    </xf>
    <xf numFmtId="0" fontId="17" fillId="0" borderId="1" xfId="0" applyFont="1" applyBorder="1" applyAlignment="1">
      <alignment horizontal="left" vertical="center"/>
    </xf>
    <xf numFmtId="0" fontId="17" fillId="0" borderId="1" xfId="1" applyFont="1" applyFill="1" applyBorder="1" applyAlignment="1">
      <alignment horizontal="center" vertical="center"/>
    </xf>
    <xf numFmtId="0" fontId="17" fillId="0" borderId="1" xfId="1" applyNumberFormat="1" applyFont="1" applyFill="1" applyBorder="1" applyAlignment="1">
      <alignment horizontal="center" vertical="center"/>
    </xf>
    <xf numFmtId="4" fontId="17" fillId="0" borderId="1" xfId="1" applyNumberFormat="1" applyFont="1" applyFill="1" applyBorder="1" applyAlignment="1">
      <alignment horizontal="center" vertical="center"/>
    </xf>
    <xf numFmtId="0" fontId="27" fillId="0" borderId="2" xfId="0" applyFont="1" applyFill="1" applyBorder="1" applyAlignment="1">
      <alignment horizontal="center"/>
    </xf>
    <xf numFmtId="10" fontId="27" fillId="0" borderId="1" xfId="0" applyNumberFormat="1" applyFont="1" applyFill="1" applyBorder="1" applyAlignment="1">
      <alignment horizontal="center"/>
    </xf>
    <xf numFmtId="4" fontId="27" fillId="0" borderId="1" xfId="0" applyNumberFormat="1" applyFont="1" applyFill="1" applyBorder="1" applyAlignment="1">
      <alignment horizontal="right"/>
    </xf>
    <xf numFmtId="0" fontId="27" fillId="0" borderId="1" xfId="0" applyNumberFormat="1" applyFont="1" applyFill="1" applyBorder="1" applyAlignment="1">
      <alignment horizontal="right"/>
    </xf>
    <xf numFmtId="0" fontId="27" fillId="0" borderId="1" xfId="0" applyFont="1" applyFill="1" applyBorder="1" applyAlignment="1">
      <alignment horizontal="center" wrapText="1"/>
    </xf>
    <xf numFmtId="165" fontId="27" fillId="0" borderId="1" xfId="0" applyNumberFormat="1" applyFont="1" applyFill="1" applyBorder="1" applyAlignment="1">
      <alignment horizontal="right"/>
    </xf>
    <xf numFmtId="4" fontId="27" fillId="2" borderId="1" xfId="0" applyNumberFormat="1" applyFont="1" applyFill="1" applyBorder="1" applyAlignment="1">
      <alignment horizontal="right"/>
    </xf>
    <xf numFmtId="4" fontId="10" fillId="2" borderId="1" xfId="0" applyNumberFormat="1" applyFont="1" applyFill="1" applyBorder="1" applyAlignment="1">
      <alignment horizontal="right"/>
    </xf>
    <xf numFmtId="0" fontId="16" fillId="0" borderId="1" xfId="2" applyFont="1" applyBorder="1" applyAlignment="1">
      <alignment horizontal="center" vertical="center" wrapText="1"/>
    </xf>
    <xf numFmtId="4" fontId="16" fillId="0" borderId="1" xfId="0" applyNumberFormat="1" applyFont="1" applyBorder="1"/>
    <xf numFmtId="0" fontId="14" fillId="0" borderId="0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textRotation="90" wrapText="1"/>
    </xf>
    <xf numFmtId="0" fontId="4" fillId="0" borderId="1" xfId="0" applyFont="1" applyFill="1" applyBorder="1" applyAlignment="1">
      <alignment horizontal="center" vertical="center" textRotation="90" wrapText="1"/>
    </xf>
    <xf numFmtId="0" fontId="9" fillId="0" borderId="1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 vertical="center" wrapText="1"/>
    </xf>
    <xf numFmtId="2" fontId="9" fillId="0" borderId="1" xfId="0" applyNumberFormat="1" applyFont="1" applyFill="1" applyBorder="1" applyAlignment="1">
      <alignment horizontal="center" vertical="center" textRotation="90" wrapText="1"/>
    </xf>
    <xf numFmtId="4" fontId="9" fillId="0" borderId="1" xfId="0" applyNumberFormat="1" applyFont="1" applyFill="1" applyBorder="1" applyAlignment="1">
      <alignment horizontal="center" vertical="center" textRotation="90" wrapText="1"/>
    </xf>
    <xf numFmtId="2" fontId="11" fillId="0" borderId="1" xfId="0" applyNumberFormat="1" applyFont="1" applyFill="1" applyBorder="1" applyAlignment="1">
      <alignment horizontal="center" vertical="center" textRotation="90" wrapText="1"/>
    </xf>
    <xf numFmtId="2" fontId="10" fillId="0" borderId="1" xfId="0" applyNumberFormat="1" applyFont="1" applyFill="1" applyBorder="1" applyAlignment="1">
      <alignment horizontal="center" vertical="center" textRotation="90" wrapText="1"/>
    </xf>
    <xf numFmtId="0" fontId="4" fillId="0" borderId="1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 wrapText="1"/>
    </xf>
    <xf numFmtId="0" fontId="31" fillId="0" borderId="0" xfId="0" applyFont="1" applyFill="1" applyAlignment="1">
      <alignment horizontal="center"/>
    </xf>
    <xf numFmtId="0" fontId="29" fillId="0" borderId="0" xfId="0" applyFont="1" applyAlignment="1">
      <alignment horizontal="left"/>
    </xf>
    <xf numFmtId="2" fontId="9" fillId="0" borderId="1" xfId="0" applyNumberFormat="1" applyFont="1" applyFill="1" applyBorder="1" applyAlignment="1">
      <alignment horizontal="center" vertical="center" wrapText="1"/>
    </xf>
    <xf numFmtId="2" fontId="8" fillId="0" borderId="1" xfId="0" applyNumberFormat="1" applyFont="1" applyFill="1" applyBorder="1" applyAlignment="1">
      <alignment horizontal="center" vertical="center" textRotation="90" wrapText="1"/>
    </xf>
    <xf numFmtId="0" fontId="27" fillId="0" borderId="3" xfId="0" applyFont="1" applyFill="1" applyBorder="1" applyAlignment="1">
      <alignment horizontal="left" wrapText="1"/>
    </xf>
    <xf numFmtId="0" fontId="27" fillId="0" borderId="2" xfId="0" applyFont="1" applyFill="1" applyBorder="1" applyAlignment="1">
      <alignment horizontal="left" wrapText="1"/>
    </xf>
    <xf numFmtId="0" fontId="9" fillId="0" borderId="1" xfId="0" applyFont="1" applyFill="1" applyBorder="1" applyAlignment="1">
      <alignment horizont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0" fontId="17" fillId="0" borderId="1" xfId="1" applyFont="1" applyFill="1" applyBorder="1" applyAlignment="1">
      <alignment horizontal="center" vertical="center" textRotation="90" wrapText="1"/>
    </xf>
    <xf numFmtId="0" fontId="17" fillId="0" borderId="1" xfId="1" applyFont="1" applyFill="1" applyBorder="1" applyAlignment="1">
      <alignment horizontal="center" vertical="center" wrapText="1"/>
    </xf>
    <xf numFmtId="0" fontId="17" fillId="0" borderId="1" xfId="1" applyFont="1" applyFill="1" applyBorder="1" applyAlignment="1">
      <alignment horizontal="center" vertical="center"/>
    </xf>
    <xf numFmtId="4" fontId="17" fillId="0" borderId="1" xfId="1" applyNumberFormat="1" applyFont="1" applyFill="1" applyBorder="1" applyAlignment="1">
      <alignment horizontal="center" vertical="center" textRotation="90" wrapText="1"/>
    </xf>
    <xf numFmtId="4" fontId="17" fillId="0" borderId="1" xfId="1" applyNumberFormat="1" applyFont="1" applyFill="1" applyBorder="1" applyAlignment="1">
      <alignment horizontal="center" vertical="center" wrapText="1"/>
    </xf>
    <xf numFmtId="0" fontId="17" fillId="0" borderId="1" xfId="1" applyNumberFormat="1" applyFont="1" applyFill="1" applyBorder="1" applyAlignment="1">
      <alignment horizontal="right" vertical="center" textRotation="90" wrapText="1"/>
    </xf>
    <xf numFmtId="0" fontId="17" fillId="0" borderId="1" xfId="1" applyNumberFormat="1" applyFont="1" applyFill="1" applyBorder="1" applyAlignment="1">
      <alignment horizontal="right" vertical="center" wrapText="1"/>
    </xf>
    <xf numFmtId="0" fontId="17" fillId="0" borderId="1" xfId="1" applyFont="1" applyFill="1" applyBorder="1" applyAlignment="1">
      <alignment horizontal="left" textRotation="90" wrapText="1"/>
    </xf>
    <xf numFmtId="0" fontId="9" fillId="0" borderId="3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left" vertical="top" wrapText="1"/>
    </xf>
    <xf numFmtId="0" fontId="9" fillId="0" borderId="3" xfId="0" applyFont="1" applyFill="1" applyBorder="1" applyAlignment="1">
      <alignment horizontal="left" vertical="top" wrapText="1"/>
    </xf>
    <xf numFmtId="0" fontId="9" fillId="0" borderId="2" xfId="0" applyFont="1" applyFill="1" applyBorder="1" applyAlignment="1">
      <alignment horizontal="left" vertical="top" wrapText="1"/>
    </xf>
    <xf numFmtId="0" fontId="19" fillId="0" borderId="0" xfId="0" applyFont="1" applyFill="1" applyAlignment="1">
      <alignment horizontal="center" wrapText="1"/>
    </xf>
    <xf numFmtId="0" fontId="17" fillId="0" borderId="0" xfId="0" applyFont="1" applyFill="1" applyAlignment="1">
      <alignment horizontal="center"/>
    </xf>
    <xf numFmtId="0" fontId="17" fillId="0" borderId="0" xfId="0" applyFont="1" applyFill="1" applyAlignment="1">
      <alignment horizontal="center" vertical="center" wrapText="1"/>
    </xf>
    <xf numFmtId="0" fontId="21" fillId="0" borderId="0" xfId="0" applyFont="1" applyFill="1" applyAlignment="1">
      <alignment horizontal="center" vertical="center" wrapText="1"/>
    </xf>
    <xf numFmtId="0" fontId="16" fillId="0" borderId="3" xfId="2" applyFont="1" applyBorder="1" applyAlignment="1">
      <alignment horizontal="center" vertical="center" wrapText="1"/>
    </xf>
    <xf numFmtId="0" fontId="16" fillId="0" borderId="2" xfId="2" applyFont="1" applyBorder="1" applyAlignment="1">
      <alignment horizontal="center" vertical="center" wrapText="1"/>
    </xf>
    <xf numFmtId="0" fontId="16" fillId="0" borderId="3" xfId="2" applyFont="1" applyBorder="1" applyAlignment="1">
      <alignment wrapText="1"/>
    </xf>
    <xf numFmtId="0" fontId="16" fillId="0" borderId="2" xfId="2" applyFont="1" applyBorder="1" applyAlignment="1">
      <alignment wrapText="1"/>
    </xf>
    <xf numFmtId="0" fontId="5" fillId="0" borderId="0" xfId="2" applyFont="1" applyAlignment="1">
      <alignment horizontal="center" vertical="center" wrapText="1"/>
    </xf>
    <xf numFmtId="0" fontId="3" fillId="0" borderId="0" xfId="0" applyFont="1" applyAlignment="1">
      <alignment horizontal="center" vertical="top" wrapText="1"/>
    </xf>
    <xf numFmtId="0" fontId="16" fillId="0" borderId="0" xfId="0" applyFont="1" applyAlignment="1">
      <alignment horizontal="center" vertical="top" wrapText="1"/>
    </xf>
    <xf numFmtId="0" fontId="16" fillId="0" borderId="0" xfId="0" applyFont="1" applyAlignment="1">
      <alignment horizontal="center" vertical="center" wrapText="1"/>
    </xf>
    <xf numFmtId="0" fontId="29" fillId="0" borderId="0" xfId="0" applyFont="1" applyFill="1" applyAlignment="1">
      <alignment horizontal="left"/>
    </xf>
    <xf numFmtId="0" fontId="32" fillId="0" borderId="13" xfId="3" applyFont="1" applyBorder="1" applyAlignment="1">
      <alignment horizontal="center"/>
    </xf>
    <xf numFmtId="0" fontId="27" fillId="0" borderId="1" xfId="0" applyFont="1" applyBorder="1" applyAlignment="1">
      <alignment horizontal="center" vertical="center" wrapText="1"/>
    </xf>
    <xf numFmtId="0" fontId="27" fillId="0" borderId="4" xfId="0" applyFont="1" applyBorder="1" applyAlignment="1">
      <alignment horizontal="center" vertical="center" wrapText="1"/>
    </xf>
    <xf numFmtId="0" fontId="27" fillId="0" borderId="5" xfId="0" applyFont="1" applyBorder="1" applyAlignment="1">
      <alignment horizontal="center" vertical="center" wrapText="1"/>
    </xf>
    <xf numFmtId="0" fontId="27" fillId="0" borderId="8" xfId="0" applyFont="1" applyBorder="1" applyAlignment="1">
      <alignment horizontal="center" vertical="center" wrapText="1"/>
    </xf>
    <xf numFmtId="4" fontId="27" fillId="0" borderId="4" xfId="0" applyNumberFormat="1" applyFont="1" applyBorder="1" applyAlignment="1">
      <alignment horizontal="center" vertical="center" wrapText="1"/>
    </xf>
    <xf numFmtId="4" fontId="27" fillId="0" borderId="5" xfId="0" applyNumberFormat="1" applyFont="1" applyBorder="1" applyAlignment="1">
      <alignment horizontal="center" vertical="center" wrapText="1"/>
    </xf>
    <xf numFmtId="4" fontId="27" fillId="0" borderId="8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2" fontId="9" fillId="0" borderId="4" xfId="0" applyNumberFormat="1" applyFont="1" applyBorder="1" applyAlignment="1">
      <alignment horizontal="center" vertical="center" textRotation="90" wrapText="1"/>
    </xf>
    <xf numFmtId="2" fontId="9" fillId="0" borderId="8" xfId="0" applyNumberFormat="1" applyFont="1" applyBorder="1" applyAlignment="1">
      <alignment horizontal="center" vertical="center" textRotation="90" wrapText="1"/>
    </xf>
    <xf numFmtId="2" fontId="12" fillId="0" borderId="4" xfId="4" applyNumberFormat="1" applyFont="1" applyBorder="1" applyAlignment="1">
      <alignment horizontal="center" vertical="center" textRotation="90" wrapText="1"/>
    </xf>
    <xf numFmtId="2" fontId="12" fillId="0" borderId="8" xfId="4" applyNumberFormat="1" applyFont="1" applyBorder="1" applyAlignment="1">
      <alignment horizontal="center" vertical="center" textRotation="90" wrapText="1"/>
    </xf>
    <xf numFmtId="2" fontId="9" fillId="0" borderId="4" xfId="4" applyNumberFormat="1" applyFont="1" applyBorder="1" applyAlignment="1">
      <alignment horizontal="center" vertical="center" textRotation="90" wrapText="1"/>
    </xf>
    <xf numFmtId="2" fontId="9" fillId="0" borderId="8" xfId="4" applyNumberFormat="1" applyFont="1" applyBorder="1" applyAlignment="1">
      <alignment horizontal="center" vertical="center" textRotation="90" wrapText="1"/>
    </xf>
    <xf numFmtId="0" fontId="12" fillId="0" borderId="6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164" fontId="12" fillId="0" borderId="3" xfId="0" applyNumberFormat="1" applyFont="1" applyBorder="1" applyAlignment="1">
      <alignment horizontal="left" vertical="top" wrapText="1"/>
    </xf>
    <xf numFmtId="164" fontId="12" fillId="0" borderId="2" xfId="0" applyNumberFormat="1" applyFont="1" applyBorder="1" applyAlignment="1">
      <alignment horizontal="left" vertical="top" wrapText="1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4" fillId="0" borderId="0" xfId="0" applyFont="1" applyAlignment="1">
      <alignment horizontal="center" wrapText="1"/>
    </xf>
    <xf numFmtId="0" fontId="12" fillId="0" borderId="12" xfId="0" applyFont="1" applyBorder="1" applyAlignment="1">
      <alignment horizontal="center"/>
    </xf>
    <xf numFmtId="2" fontId="12" fillId="0" borderId="1" xfId="4" applyNumberFormat="1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textRotation="90" wrapText="1"/>
    </xf>
    <xf numFmtId="0" fontId="9" fillId="0" borderId="5" xfId="0" applyFont="1" applyBorder="1" applyAlignment="1">
      <alignment horizontal="center" vertical="center" textRotation="90" wrapText="1"/>
    </xf>
    <xf numFmtId="0" fontId="9" fillId="0" borderId="8" xfId="0" applyFont="1" applyBorder="1" applyAlignment="1">
      <alignment horizontal="center" vertical="center" textRotation="90" wrapText="1"/>
    </xf>
    <xf numFmtId="0" fontId="9" fillId="0" borderId="1" xfId="0" applyFont="1" applyBorder="1" applyAlignment="1">
      <alignment horizontal="center" vertical="center" wrapText="1"/>
    </xf>
    <xf numFmtId="0" fontId="10" fillId="0" borderId="4" xfId="5" applyFont="1" applyBorder="1" applyAlignment="1">
      <alignment horizontal="center" vertical="center" wrapText="1"/>
    </xf>
    <xf numFmtId="0" fontId="10" fillId="0" borderId="5" xfId="5" applyFont="1" applyBorder="1" applyAlignment="1">
      <alignment horizontal="center" vertical="center" wrapText="1"/>
    </xf>
    <xf numFmtId="0" fontId="10" fillId="0" borderId="8" xfId="5" applyFont="1" applyBorder="1" applyAlignment="1">
      <alignment horizontal="center" vertical="center" wrapText="1"/>
    </xf>
    <xf numFmtId="0" fontId="10" fillId="0" borderId="1" xfId="5" applyFont="1" applyBorder="1" applyAlignment="1">
      <alignment horizontal="center" vertical="center" wrapText="1"/>
    </xf>
    <xf numFmtId="0" fontId="10" fillId="0" borderId="1" xfId="5" applyFont="1" applyBorder="1" applyAlignment="1">
      <alignment vertical="center" wrapText="1"/>
    </xf>
    <xf numFmtId="0" fontId="10" fillId="0" borderId="1" xfId="5" applyFont="1" applyBorder="1" applyAlignment="1">
      <alignment vertical="center"/>
    </xf>
    <xf numFmtId="0" fontId="10" fillId="0" borderId="1" xfId="5" applyFont="1" applyBorder="1" applyAlignment="1">
      <alignment horizontal="center" vertical="center" textRotation="90" wrapText="1"/>
    </xf>
    <xf numFmtId="0" fontId="10" fillId="0" borderId="4" xfId="5" applyFont="1" applyBorder="1" applyAlignment="1">
      <alignment horizontal="center" vertical="center" textRotation="90" wrapText="1"/>
    </xf>
    <xf numFmtId="0" fontId="10" fillId="0" borderId="5" xfId="5" applyFont="1" applyBorder="1" applyAlignment="1">
      <alignment vertical="center" wrapText="1"/>
    </xf>
    <xf numFmtId="0" fontId="10" fillId="0" borderId="8" xfId="5" applyFont="1" applyBorder="1" applyAlignment="1">
      <alignment vertical="center"/>
    </xf>
    <xf numFmtId="0" fontId="15" fillId="0" borderId="0" xfId="0" applyFont="1" applyAlignment="1">
      <alignment horizontal="center" wrapText="1"/>
    </xf>
    <xf numFmtId="0" fontId="20" fillId="0" borderId="0" xfId="0" applyFont="1" applyBorder="1" applyAlignment="1">
      <alignment horizontal="center" wrapText="1"/>
    </xf>
    <xf numFmtId="0" fontId="20" fillId="0" borderId="0" xfId="0" applyFont="1" applyBorder="1" applyAlignment="1">
      <alignment horizontal="center"/>
    </xf>
    <xf numFmtId="164" fontId="9" fillId="0" borderId="3" xfId="0" applyNumberFormat="1" applyFont="1" applyBorder="1" applyAlignment="1">
      <alignment horizontal="left" vertical="center" wrapText="1"/>
    </xf>
    <xf numFmtId="164" fontId="9" fillId="0" borderId="2" xfId="0" applyNumberFormat="1" applyFont="1" applyBorder="1" applyAlignment="1">
      <alignment horizontal="left" vertical="center" wrapText="1"/>
    </xf>
    <xf numFmtId="0" fontId="11" fillId="0" borderId="3" xfId="5" applyFont="1" applyBorder="1" applyAlignment="1">
      <alignment horizontal="center" vertical="center"/>
    </xf>
    <xf numFmtId="0" fontId="11" fillId="0" borderId="11" xfId="5" applyFont="1" applyBorder="1" applyAlignment="1">
      <alignment horizontal="center" vertical="center"/>
    </xf>
    <xf numFmtId="0" fontId="11" fillId="0" borderId="2" xfId="5" applyFont="1" applyBorder="1" applyAlignment="1">
      <alignment horizontal="center" vertical="center"/>
    </xf>
    <xf numFmtId="0" fontId="10" fillId="0" borderId="8" xfId="5" applyFont="1" applyBorder="1" applyAlignment="1">
      <alignment horizontal="center" vertical="center"/>
    </xf>
    <xf numFmtId="0" fontId="10" fillId="0" borderId="8" xfId="5" applyFont="1" applyBorder="1" applyAlignment="1">
      <alignment vertical="center" wrapText="1"/>
    </xf>
    <xf numFmtId="0" fontId="10" fillId="0" borderId="1" xfId="5" applyFont="1" applyBorder="1" applyAlignment="1">
      <alignment horizontal="center" textRotation="90" wrapText="1"/>
    </xf>
    <xf numFmtId="0" fontId="10" fillId="0" borderId="1" xfId="5" applyFont="1" applyBorder="1" applyAlignment="1">
      <alignment horizontal="center" wrapText="1"/>
    </xf>
    <xf numFmtId="0" fontId="10" fillId="0" borderId="4" xfId="5" applyFont="1" applyBorder="1" applyAlignment="1">
      <alignment horizontal="center" textRotation="90" wrapText="1"/>
    </xf>
    <xf numFmtId="0" fontId="10" fillId="0" borderId="5" xfId="5" applyFont="1" applyBorder="1" applyAlignment="1">
      <alignment horizontal="center" wrapText="1"/>
    </xf>
    <xf numFmtId="0" fontId="10" fillId="0" borderId="8" xfId="5" applyFont="1" applyBorder="1" applyAlignment="1">
      <alignment horizontal="center" wrapText="1"/>
    </xf>
    <xf numFmtId="0" fontId="10" fillId="0" borderId="5" xfId="5" applyFont="1" applyBorder="1" applyAlignment="1">
      <alignment horizontal="center" textRotation="90" wrapText="1"/>
    </xf>
    <xf numFmtId="0" fontId="10" fillId="0" borderId="8" xfId="5" applyFont="1" applyBorder="1" applyAlignment="1">
      <alignment horizontal="center" textRotation="90" wrapText="1"/>
    </xf>
  </cellXfs>
  <cellStyles count="6">
    <cellStyle name="Обычный" xfId="0" builtinId="0"/>
    <cellStyle name="Обычный 11" xfId="4"/>
    <cellStyle name="Обычный 2" xfId="1"/>
    <cellStyle name="Обычный 2 8" xfId="5"/>
    <cellStyle name="Обычный 4 2 2 2" xfId="2"/>
    <cellStyle name="Обычный_Лист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21\obmen\&#1043;&#1050;&#1052;&#1061;\&#1057;&#1084;&#1077;&#1090;&#1085;&#1099;&#1081;_&#1086;&#1090;&#1076;&#1077;&#1083;\&#1052;&#1072;&#1079;&#1091;&#1088;&#1086;&#1074;&#1072;\&#1047;&#1040;&#1058;&#1054;%20&#1075;&#1086;&#1088;&#1086;&#1076;%20&#1056;&#1072;&#1076;&#1091;&#1078;&#1085;&#1099;&#108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естр"/>
      <sheetName val="Перечень"/>
      <sheetName val="Рес. опеспечение"/>
      <sheetName val="реест - вост раб"/>
      <sheetName val="Перечень - вост работы"/>
    </sheetNames>
    <sheetDataSet>
      <sheetData sheetId="0">
        <row r="10">
          <cell r="C10" t="str">
            <v>Радужный г, 1-й кв-л, 13</v>
          </cell>
        </row>
        <row r="11">
          <cell r="C11" t="str">
            <v>Радужный г, 1-й кв-л, 37</v>
          </cell>
        </row>
        <row r="12">
          <cell r="C12" t="str">
            <v>Радужный г, 3-й кв-л, 19</v>
          </cell>
        </row>
        <row r="13">
          <cell r="C13" t="str">
            <v>Радужный г, 1-й кв-л, 17</v>
          </cell>
        </row>
        <row r="14">
          <cell r="C14" t="str">
            <v>Радужный г, 9-й кв-л, 8</v>
          </cell>
        </row>
        <row r="15">
          <cell r="C15" t="str">
            <v>Радужный г, 1-й кв-л, 20</v>
          </cell>
        </row>
        <row r="17">
          <cell r="C17" t="str">
            <v>Радужный г, 1-й кв-л, 26</v>
          </cell>
        </row>
        <row r="18">
          <cell r="C18" t="str">
            <v>Радужный г, 1-й кв-л, 24</v>
          </cell>
        </row>
        <row r="19">
          <cell r="C19" t="str">
            <v>Радужный г, 1-й кв-л, 7</v>
          </cell>
        </row>
      </sheetData>
      <sheetData sheetId="1">
        <row r="7">
          <cell r="B7" t="str">
            <v>Радужный г, 1-й кв-л, 13</v>
          </cell>
        </row>
        <row r="8">
          <cell r="B8" t="str">
            <v>Радужный г, 1-й кв-л, 37</v>
          </cell>
        </row>
        <row r="9">
          <cell r="B9" t="str">
            <v>Радужный г, 3-й кв-л, 19</v>
          </cell>
        </row>
        <row r="10">
          <cell r="B10" t="str">
            <v>Радужный г, 1-й кв-л, 17</v>
          </cell>
        </row>
        <row r="11">
          <cell r="B11" t="str">
            <v>Радужный г, 9-й кв-л, 8</v>
          </cell>
        </row>
        <row r="12">
          <cell r="B12" t="str">
            <v>Радужный г, 1-й кв-л, 20</v>
          </cell>
        </row>
        <row r="14">
          <cell r="B14" t="str">
            <v>Радужный г, 1-й кв-л, 26</v>
          </cell>
        </row>
        <row r="15">
          <cell r="B15" t="str">
            <v>Радужный г, 1-й кв-л, 24</v>
          </cell>
        </row>
        <row r="16">
          <cell r="B16" t="str">
            <v>Радужный г, 1-й кв-л, 7</v>
          </cell>
        </row>
      </sheetData>
      <sheetData sheetId="2"/>
      <sheetData sheetId="3">
        <row r="10">
          <cell r="B10" t="str">
            <v>Радужный г, 1-й кв-л, 18</v>
          </cell>
        </row>
        <row r="11">
          <cell r="B11" t="str">
            <v>Радужный г, 1-й кв-л, 23</v>
          </cell>
        </row>
        <row r="12">
          <cell r="B12" t="str">
            <v>Радужный г, 1-й кв-л, 26</v>
          </cell>
        </row>
        <row r="13">
          <cell r="B13" t="str">
            <v>Радужный г, 1-й кв-л, 27</v>
          </cell>
        </row>
        <row r="14">
          <cell r="B14" t="str">
            <v>Радужный г, 1-й кв-л, 29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AT33"/>
  <sheetViews>
    <sheetView topLeftCell="B1" zoomScale="35" zoomScaleNormal="35" workbookViewId="0">
      <selection activeCell="W3" sqref="W3:AN3"/>
    </sheetView>
  </sheetViews>
  <sheetFormatPr defaultColWidth="9.140625" defaultRowHeight="15" x14ac:dyDescent="0.25"/>
  <cols>
    <col min="1" max="1" width="0" style="3" hidden="1" customWidth="1"/>
    <col min="2" max="2" width="10.5703125" style="3" bestFit="1" customWidth="1"/>
    <col min="3" max="3" width="68.5703125" style="3" customWidth="1"/>
    <col min="4" max="4" width="26.7109375" style="3" customWidth="1"/>
    <col min="5" max="5" width="28.140625" style="3" customWidth="1"/>
    <col min="6" max="6" width="24" style="3" customWidth="1"/>
    <col min="7" max="7" width="26.28515625" style="3" customWidth="1"/>
    <col min="8" max="8" width="24.7109375" style="3" customWidth="1"/>
    <col min="9" max="9" width="25" style="3" customWidth="1"/>
    <col min="10" max="10" width="12.7109375" style="3" customWidth="1"/>
    <col min="11" max="11" width="11.140625" style="3" customWidth="1"/>
    <col min="12" max="12" width="30.28515625" style="3" customWidth="1"/>
    <col min="13" max="13" width="15" style="3" customWidth="1"/>
    <col min="14" max="14" width="25.140625" style="3" customWidth="1"/>
    <col min="15" max="15" width="16.5703125" style="3" bestFit="1" customWidth="1"/>
    <col min="16" max="16" width="17.5703125" style="3" customWidth="1"/>
    <col min="17" max="17" width="20.7109375" style="3" customWidth="1"/>
    <col min="18" max="18" width="28.5703125" style="3" customWidth="1"/>
    <col min="19" max="19" width="13.140625" style="3" customWidth="1"/>
    <col min="20" max="20" width="18.85546875" style="3" customWidth="1"/>
    <col min="21" max="21" width="16.5703125" style="3" customWidth="1"/>
    <col min="22" max="22" width="27.28515625" style="3" customWidth="1"/>
    <col min="23" max="23" width="34.28515625" style="3" customWidth="1"/>
    <col min="24" max="24" width="15.7109375" style="3" customWidth="1"/>
    <col min="25" max="25" width="9.42578125" style="3" bestFit="1" customWidth="1"/>
    <col min="26" max="26" width="21.85546875" style="3" customWidth="1"/>
    <col min="27" max="27" width="31.7109375" style="3" customWidth="1"/>
    <col min="28" max="28" width="25.7109375" style="3" customWidth="1"/>
    <col min="29" max="30" width="21.42578125" style="3" customWidth="1"/>
    <col min="31" max="31" width="23.85546875" style="3" customWidth="1"/>
    <col min="32" max="32" width="11.85546875" style="3" customWidth="1"/>
    <col min="33" max="33" width="15.28515625" style="3" customWidth="1"/>
    <col min="34" max="34" width="16.42578125" style="3" customWidth="1"/>
    <col min="35" max="47" width="0" style="3" hidden="1" customWidth="1"/>
    <col min="48" max="16384" width="9.140625" style="3"/>
  </cols>
  <sheetData>
    <row r="3" spans="1:46" ht="239.25" customHeight="1" x14ac:dyDescent="0.25">
      <c r="W3" s="82" t="s">
        <v>122</v>
      </c>
      <c r="X3" s="82"/>
      <c r="Y3" s="82"/>
      <c r="Z3" s="82"/>
      <c r="AA3" s="82"/>
      <c r="AB3" s="82"/>
      <c r="AC3" s="82"/>
      <c r="AD3" s="82"/>
      <c r="AE3" s="82"/>
      <c r="AF3" s="82"/>
      <c r="AG3" s="82"/>
      <c r="AH3" s="82"/>
      <c r="AI3" s="82"/>
      <c r="AJ3" s="82"/>
      <c r="AK3" s="82"/>
      <c r="AL3" s="82"/>
      <c r="AM3" s="82"/>
      <c r="AN3" s="82"/>
    </row>
    <row r="4" spans="1:46" ht="40.5" x14ac:dyDescent="0.55000000000000004">
      <c r="AG4" s="88"/>
      <c r="AH4" s="88"/>
      <c r="AI4" s="88"/>
      <c r="AJ4" s="88"/>
      <c r="AK4" s="88"/>
      <c r="AL4" s="88"/>
      <c r="AM4" s="88"/>
      <c r="AN4" s="88"/>
    </row>
    <row r="5" spans="1:46" ht="285.75" customHeight="1" x14ac:dyDescent="0.25">
      <c r="B5" s="78" t="s">
        <v>90</v>
      </c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78"/>
      <c r="AL5" s="78"/>
      <c r="AM5" s="78"/>
      <c r="AN5" s="78"/>
    </row>
    <row r="7" spans="1:46" s="1" customFormat="1" ht="35.25" x14ac:dyDescent="0.3">
      <c r="B7" s="81" t="s">
        <v>0</v>
      </c>
      <c r="C7" s="81" t="s">
        <v>1</v>
      </c>
      <c r="D7" s="96" t="s">
        <v>2</v>
      </c>
      <c r="E7" s="87"/>
      <c r="F7" s="87"/>
      <c r="G7" s="87"/>
      <c r="H7" s="87"/>
      <c r="I7" s="87"/>
      <c r="J7" s="87"/>
      <c r="K7" s="87"/>
      <c r="L7" s="87"/>
      <c r="M7" s="87"/>
      <c r="N7" s="87"/>
      <c r="O7" s="87"/>
      <c r="P7" s="87"/>
      <c r="Q7" s="87"/>
      <c r="R7" s="87"/>
      <c r="S7" s="87"/>
      <c r="T7" s="87"/>
      <c r="U7" s="91" t="s">
        <v>3</v>
      </c>
      <c r="V7" s="91"/>
      <c r="W7" s="91"/>
      <c r="X7" s="91"/>
      <c r="Y7" s="91"/>
      <c r="Z7" s="91"/>
      <c r="AA7" s="91"/>
      <c r="AB7" s="91"/>
      <c r="AC7" s="91"/>
      <c r="AD7" s="91"/>
      <c r="AE7" s="91"/>
      <c r="AF7" s="80" t="s">
        <v>4</v>
      </c>
      <c r="AG7" s="80" t="s">
        <v>5</v>
      </c>
      <c r="AH7" s="80" t="s">
        <v>6</v>
      </c>
      <c r="AI7" s="2"/>
    </row>
    <row r="8" spans="1:46" s="1" customFormat="1" ht="35.25" x14ac:dyDescent="0.3">
      <c r="B8" s="81"/>
      <c r="C8" s="81"/>
      <c r="D8" s="96"/>
      <c r="E8" s="81" t="s">
        <v>7</v>
      </c>
      <c r="F8" s="81"/>
      <c r="G8" s="81"/>
      <c r="H8" s="81"/>
      <c r="I8" s="81"/>
      <c r="J8" s="81"/>
      <c r="K8" s="81" t="s">
        <v>8</v>
      </c>
      <c r="L8" s="81"/>
      <c r="M8" s="81" t="s">
        <v>9</v>
      </c>
      <c r="N8" s="81"/>
      <c r="O8" s="81" t="s">
        <v>10</v>
      </c>
      <c r="P8" s="81"/>
      <c r="Q8" s="81" t="s">
        <v>11</v>
      </c>
      <c r="R8" s="81"/>
      <c r="S8" s="81" t="s">
        <v>12</v>
      </c>
      <c r="T8" s="81"/>
      <c r="U8" s="85" t="s">
        <v>13</v>
      </c>
      <c r="V8" s="86" t="s">
        <v>14</v>
      </c>
      <c r="W8" s="86" t="s">
        <v>15</v>
      </c>
      <c r="X8" s="86" t="s">
        <v>16</v>
      </c>
      <c r="Y8" s="86" t="s">
        <v>17</v>
      </c>
      <c r="Z8" s="86" t="s">
        <v>18</v>
      </c>
      <c r="AA8" s="86" t="s">
        <v>19</v>
      </c>
      <c r="AB8" s="86" t="s">
        <v>20</v>
      </c>
      <c r="AC8" s="83" t="s">
        <v>21</v>
      </c>
      <c r="AD8" s="84" t="s">
        <v>22</v>
      </c>
      <c r="AE8" s="92" t="s">
        <v>23</v>
      </c>
      <c r="AF8" s="80"/>
      <c r="AG8" s="80"/>
      <c r="AH8" s="80"/>
      <c r="AI8" s="2"/>
    </row>
    <row r="9" spans="1:46" s="1" customFormat="1" ht="18.75" customHeight="1" x14ac:dyDescent="0.3">
      <c r="B9" s="81"/>
      <c r="C9" s="81"/>
      <c r="D9" s="96"/>
      <c r="E9" s="79" t="s">
        <v>24</v>
      </c>
      <c r="F9" s="79" t="s">
        <v>25</v>
      </c>
      <c r="G9" s="79" t="s">
        <v>26</v>
      </c>
      <c r="H9" s="79" t="s">
        <v>27</v>
      </c>
      <c r="I9" s="79" t="s">
        <v>28</v>
      </c>
      <c r="J9" s="79" t="s">
        <v>29</v>
      </c>
      <c r="K9" s="81"/>
      <c r="L9" s="81"/>
      <c r="M9" s="81"/>
      <c r="N9" s="81"/>
      <c r="O9" s="81"/>
      <c r="P9" s="81"/>
      <c r="Q9" s="81"/>
      <c r="R9" s="81"/>
      <c r="S9" s="81"/>
      <c r="T9" s="81"/>
      <c r="U9" s="85"/>
      <c r="V9" s="86"/>
      <c r="W9" s="86"/>
      <c r="X9" s="86"/>
      <c r="Y9" s="86"/>
      <c r="Z9" s="86"/>
      <c r="AA9" s="86"/>
      <c r="AB9" s="86"/>
      <c r="AC9" s="83"/>
      <c r="AD9" s="84"/>
      <c r="AE9" s="92"/>
      <c r="AF9" s="80"/>
      <c r="AG9" s="80"/>
      <c r="AH9" s="80"/>
      <c r="AI9" s="2"/>
    </row>
    <row r="10" spans="1:46" s="1" customFormat="1" ht="75.75" customHeight="1" x14ac:dyDescent="0.3">
      <c r="B10" s="81"/>
      <c r="C10" s="81"/>
      <c r="D10" s="96"/>
      <c r="E10" s="79"/>
      <c r="F10" s="79"/>
      <c r="G10" s="79"/>
      <c r="H10" s="79"/>
      <c r="I10" s="79"/>
      <c r="J10" s="79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5"/>
      <c r="V10" s="86"/>
      <c r="W10" s="86"/>
      <c r="X10" s="86"/>
      <c r="Y10" s="86"/>
      <c r="Z10" s="86"/>
      <c r="AA10" s="86"/>
      <c r="AB10" s="86"/>
      <c r="AC10" s="83"/>
      <c r="AD10" s="84"/>
      <c r="AE10" s="92"/>
      <c r="AF10" s="80"/>
      <c r="AG10" s="80"/>
      <c r="AH10" s="80"/>
      <c r="AI10" s="2"/>
    </row>
    <row r="11" spans="1:46" s="1" customFormat="1" ht="89.25" customHeight="1" x14ac:dyDescent="0.3">
      <c r="B11" s="81"/>
      <c r="C11" s="81"/>
      <c r="D11" s="96"/>
      <c r="E11" s="79"/>
      <c r="F11" s="79"/>
      <c r="G11" s="79"/>
      <c r="H11" s="79"/>
      <c r="I11" s="79"/>
      <c r="J11" s="79"/>
      <c r="K11" s="81"/>
      <c r="L11" s="81"/>
      <c r="M11" s="81"/>
      <c r="N11" s="81"/>
      <c r="O11" s="81"/>
      <c r="P11" s="81"/>
      <c r="Q11" s="81"/>
      <c r="R11" s="81"/>
      <c r="S11" s="81"/>
      <c r="T11" s="81"/>
      <c r="U11" s="85"/>
      <c r="V11" s="86"/>
      <c r="W11" s="86"/>
      <c r="X11" s="86"/>
      <c r="Y11" s="86"/>
      <c r="Z11" s="86"/>
      <c r="AA11" s="86"/>
      <c r="AB11" s="86"/>
      <c r="AC11" s="83"/>
      <c r="AD11" s="84"/>
      <c r="AE11" s="92"/>
      <c r="AF11" s="80"/>
      <c r="AG11" s="80"/>
      <c r="AH11" s="80"/>
      <c r="AI11" s="2"/>
    </row>
    <row r="12" spans="1:46" s="1" customFormat="1" ht="408.75" customHeight="1" x14ac:dyDescent="0.3">
      <c r="B12" s="81"/>
      <c r="C12" s="81"/>
      <c r="D12" s="96"/>
      <c r="E12" s="79"/>
      <c r="F12" s="79"/>
      <c r="G12" s="79"/>
      <c r="H12" s="79"/>
      <c r="I12" s="79"/>
      <c r="J12" s="79"/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85"/>
      <c r="V12" s="86"/>
      <c r="W12" s="86"/>
      <c r="X12" s="86"/>
      <c r="Y12" s="86"/>
      <c r="Z12" s="86"/>
      <c r="AA12" s="86"/>
      <c r="AB12" s="86"/>
      <c r="AC12" s="83"/>
      <c r="AD12" s="84"/>
      <c r="AE12" s="92"/>
      <c r="AF12" s="80"/>
      <c r="AG12" s="80"/>
      <c r="AH12" s="80"/>
      <c r="AI12" s="2"/>
    </row>
    <row r="13" spans="1:46" s="1" customFormat="1" ht="27.75" customHeight="1" x14ac:dyDescent="0.3">
      <c r="B13" s="95"/>
      <c r="C13" s="95"/>
      <c r="D13" s="16" t="s">
        <v>30</v>
      </c>
      <c r="E13" s="16" t="s">
        <v>30</v>
      </c>
      <c r="F13" s="16" t="s">
        <v>30</v>
      </c>
      <c r="G13" s="16" t="s">
        <v>30</v>
      </c>
      <c r="H13" s="16" t="s">
        <v>30</v>
      </c>
      <c r="I13" s="16" t="s">
        <v>30</v>
      </c>
      <c r="J13" s="16" t="s">
        <v>30</v>
      </c>
      <c r="K13" s="19" t="s">
        <v>31</v>
      </c>
      <c r="L13" s="18" t="s">
        <v>30</v>
      </c>
      <c r="M13" s="18" t="s">
        <v>32</v>
      </c>
      <c r="N13" s="18" t="s">
        <v>30</v>
      </c>
      <c r="O13" s="18" t="s">
        <v>32</v>
      </c>
      <c r="P13" s="18" t="s">
        <v>30</v>
      </c>
      <c r="Q13" s="18" t="s">
        <v>32</v>
      </c>
      <c r="R13" s="18" t="s">
        <v>30</v>
      </c>
      <c r="S13" s="18" t="s">
        <v>33</v>
      </c>
      <c r="T13" s="18" t="s">
        <v>30</v>
      </c>
      <c r="U13" s="18" t="s">
        <v>30</v>
      </c>
      <c r="V13" s="21" t="s">
        <v>30</v>
      </c>
      <c r="W13" s="18" t="s">
        <v>30</v>
      </c>
      <c r="X13" s="18" t="s">
        <v>30</v>
      </c>
      <c r="Y13" s="16" t="s">
        <v>30</v>
      </c>
      <c r="Z13" s="18" t="s">
        <v>30</v>
      </c>
      <c r="AA13" s="18" t="s">
        <v>30</v>
      </c>
      <c r="AB13" s="18" t="s">
        <v>30</v>
      </c>
      <c r="AC13" s="18" t="s">
        <v>30</v>
      </c>
      <c r="AD13" s="16" t="s">
        <v>30</v>
      </c>
      <c r="AE13" s="18" t="s">
        <v>30</v>
      </c>
      <c r="AF13" s="80"/>
      <c r="AG13" s="80"/>
      <c r="AH13" s="80"/>
      <c r="AI13" s="2"/>
    </row>
    <row r="14" spans="1:46" s="17" customFormat="1" ht="46.5" customHeight="1" x14ac:dyDescent="0.4">
      <c r="B14" s="18">
        <v>1</v>
      </c>
      <c r="C14" s="18">
        <v>2</v>
      </c>
      <c r="D14" s="18">
        <v>3</v>
      </c>
      <c r="E14" s="18">
        <v>4</v>
      </c>
      <c r="F14" s="18">
        <v>5</v>
      </c>
      <c r="G14" s="18">
        <v>6</v>
      </c>
      <c r="H14" s="18">
        <v>7</v>
      </c>
      <c r="I14" s="18">
        <v>8</v>
      </c>
      <c r="J14" s="18">
        <v>9</v>
      </c>
      <c r="K14" s="19">
        <v>10</v>
      </c>
      <c r="L14" s="18">
        <v>11</v>
      </c>
      <c r="M14" s="18">
        <v>12</v>
      </c>
      <c r="N14" s="18">
        <v>13</v>
      </c>
      <c r="O14" s="18">
        <v>14</v>
      </c>
      <c r="P14" s="18">
        <v>15</v>
      </c>
      <c r="Q14" s="18">
        <v>16</v>
      </c>
      <c r="R14" s="18">
        <v>17</v>
      </c>
      <c r="S14" s="18">
        <v>18</v>
      </c>
      <c r="T14" s="18">
        <v>19</v>
      </c>
      <c r="U14" s="18">
        <v>20</v>
      </c>
      <c r="V14" s="18">
        <v>21</v>
      </c>
      <c r="W14" s="18">
        <v>22</v>
      </c>
      <c r="X14" s="18">
        <v>23</v>
      </c>
      <c r="Y14" s="18">
        <v>24</v>
      </c>
      <c r="Z14" s="18">
        <v>25</v>
      </c>
      <c r="AA14" s="18">
        <v>26</v>
      </c>
      <c r="AB14" s="18">
        <v>27</v>
      </c>
      <c r="AC14" s="18">
        <v>28</v>
      </c>
      <c r="AD14" s="18">
        <v>29</v>
      </c>
      <c r="AE14" s="18">
        <v>30</v>
      </c>
      <c r="AF14" s="18">
        <v>31</v>
      </c>
      <c r="AG14" s="18">
        <v>32</v>
      </c>
      <c r="AH14" s="18">
        <v>33</v>
      </c>
      <c r="AI14" s="20"/>
    </row>
    <row r="15" spans="1:46" s="4" customFormat="1" ht="99.75" customHeight="1" x14ac:dyDescent="0.55000000000000004">
      <c r="B15" s="93" t="s">
        <v>72</v>
      </c>
      <c r="C15" s="94"/>
      <c r="D15" s="56">
        <f>D16+D17+D18+D19+D20+D21</f>
        <v>52684989.379999995</v>
      </c>
      <c r="E15" s="56">
        <f t="shared" ref="E15:AD15" si="0">SUM(E16:E21)</f>
        <v>1086183.55</v>
      </c>
      <c r="F15" s="56">
        <f t="shared" si="0"/>
        <v>2434351.71</v>
      </c>
      <c r="G15" s="56">
        <f t="shared" si="0"/>
        <v>6013370.9299999997</v>
      </c>
      <c r="H15" s="56">
        <f t="shared" si="0"/>
        <v>2064222.35</v>
      </c>
      <c r="I15" s="56">
        <f t="shared" si="0"/>
        <v>4507188.75</v>
      </c>
      <c r="J15" s="56">
        <f t="shared" si="0"/>
        <v>0</v>
      </c>
      <c r="K15" s="57">
        <f t="shared" si="0"/>
        <v>6</v>
      </c>
      <c r="L15" s="56">
        <f t="shared" si="0"/>
        <v>12703637.84</v>
      </c>
      <c r="M15" s="56">
        <f t="shared" si="0"/>
        <v>386.2</v>
      </c>
      <c r="N15" s="56">
        <f t="shared" si="0"/>
        <v>2075284.04</v>
      </c>
      <c r="O15" s="56">
        <f t="shared" si="0"/>
        <v>0</v>
      </c>
      <c r="P15" s="56">
        <f t="shared" si="0"/>
        <v>0</v>
      </c>
      <c r="Q15" s="56">
        <f t="shared" si="0"/>
        <v>11118.4</v>
      </c>
      <c r="R15" s="56">
        <f t="shared" si="0"/>
        <v>20823744.719999999</v>
      </c>
      <c r="S15" s="56">
        <f t="shared" si="0"/>
        <v>0</v>
      </c>
      <c r="T15" s="56">
        <f t="shared" si="0"/>
        <v>0</v>
      </c>
      <c r="U15" s="56">
        <f t="shared" si="0"/>
        <v>0</v>
      </c>
      <c r="V15" s="56">
        <f t="shared" si="0"/>
        <v>0</v>
      </c>
      <c r="W15" s="56">
        <f t="shared" si="0"/>
        <v>0</v>
      </c>
      <c r="X15" s="56">
        <f t="shared" si="0"/>
        <v>0</v>
      </c>
      <c r="Y15" s="56">
        <f t="shared" si="0"/>
        <v>0</v>
      </c>
      <c r="Z15" s="56">
        <f t="shared" si="0"/>
        <v>0</v>
      </c>
      <c r="AA15" s="56">
        <f t="shared" si="0"/>
        <v>0</v>
      </c>
      <c r="AB15" s="56">
        <f t="shared" si="0"/>
        <v>0</v>
      </c>
      <c r="AC15" s="56">
        <f t="shared" si="0"/>
        <v>585065.19000000006</v>
      </c>
      <c r="AD15" s="56">
        <f t="shared" si="0"/>
        <v>391940.30000000005</v>
      </c>
      <c r="AE15" s="56">
        <f>SUM(AE16:AE21)</f>
        <v>0</v>
      </c>
      <c r="AF15" s="58" t="s">
        <v>34</v>
      </c>
      <c r="AG15" s="58" t="s">
        <v>34</v>
      </c>
      <c r="AH15" s="59" t="s">
        <v>34</v>
      </c>
      <c r="AT15" s="4" t="e">
        <f>VLOOKUP(C15,AW:AX,2,FALSE)</f>
        <v>#N/A</v>
      </c>
    </row>
    <row r="16" spans="1:46" s="4" customFormat="1" ht="38.25" x14ac:dyDescent="0.55000000000000004">
      <c r="A16" s="4">
        <v>1</v>
      </c>
      <c r="B16" s="48">
        <f>SUBTOTAL(103,$A16:A$16)</f>
        <v>1</v>
      </c>
      <c r="C16" s="49" t="str">
        <f>[1]Реестр!C10</f>
        <v>Радужный г, 1-й кв-л, 13</v>
      </c>
      <c r="D16" s="56">
        <f t="shared" ref="D16:D21" si="1">E16+F16+G16+H16+I16+J16+L16+N16+P16+R16+T16+U16+V16+W16+X16+Y16+Z16+AA16+AB16+AC16+AD16+AE16</f>
        <v>2106413.2999999998</v>
      </c>
      <c r="E16" s="56">
        <v>0</v>
      </c>
      <c r="F16" s="56">
        <v>0</v>
      </c>
      <c r="G16" s="56">
        <v>0</v>
      </c>
      <c r="H16" s="56">
        <v>0</v>
      </c>
      <c r="I16" s="56">
        <v>0</v>
      </c>
      <c r="J16" s="56">
        <v>0</v>
      </c>
      <c r="K16" s="57">
        <v>0</v>
      </c>
      <c r="L16" s="56">
        <v>0</v>
      </c>
      <c r="M16" s="56">
        <v>386.2</v>
      </c>
      <c r="N16" s="56">
        <f>1912188.44+163095.6</f>
        <v>2075284.04</v>
      </c>
      <c r="O16" s="56">
        <v>0</v>
      </c>
      <c r="P16" s="56">
        <v>0</v>
      </c>
      <c r="Q16" s="56">
        <v>0</v>
      </c>
      <c r="R16" s="56">
        <v>0</v>
      </c>
      <c r="S16" s="56">
        <v>0</v>
      </c>
      <c r="T16" s="56">
        <v>0</v>
      </c>
      <c r="U16" s="56">
        <v>0</v>
      </c>
      <c r="V16" s="56">
        <v>0</v>
      </c>
      <c r="W16" s="56">
        <v>0</v>
      </c>
      <c r="X16" s="56">
        <v>0</v>
      </c>
      <c r="Y16" s="56">
        <v>0</v>
      </c>
      <c r="Z16" s="56">
        <v>0</v>
      </c>
      <c r="AA16" s="56">
        <v>0</v>
      </c>
      <c r="AB16" s="56">
        <v>0</v>
      </c>
      <c r="AC16" s="56">
        <f>ROUND(N16*1.5%,2)</f>
        <v>31129.26</v>
      </c>
      <c r="AD16" s="56">
        <v>0</v>
      </c>
      <c r="AE16" s="56">
        <v>0</v>
      </c>
      <c r="AF16" s="60" t="s">
        <v>73</v>
      </c>
      <c r="AG16" s="60">
        <v>2020</v>
      </c>
      <c r="AH16" s="61">
        <v>2020</v>
      </c>
      <c r="AT16" s="4" t="e">
        <f>VLOOKUP(C16,AW:AX,2,FALSE)</f>
        <v>#N/A</v>
      </c>
    </row>
    <row r="17" spans="1:46" s="4" customFormat="1" ht="38.25" x14ac:dyDescent="0.55000000000000004">
      <c r="A17" s="4">
        <v>1</v>
      </c>
      <c r="B17" s="48">
        <f>SUBTOTAL(103,$A$16:A17)</f>
        <v>2</v>
      </c>
      <c r="C17" s="49" t="str">
        <f>[1]Реестр!C11</f>
        <v>Радужный г, 1-й кв-л, 37</v>
      </c>
      <c r="D17" s="56">
        <f t="shared" si="1"/>
        <v>7016916.6500000004</v>
      </c>
      <c r="E17" s="56">
        <v>0</v>
      </c>
      <c r="F17" s="56">
        <v>0</v>
      </c>
      <c r="G17" s="56">
        <v>0</v>
      </c>
      <c r="H17" s="56">
        <v>0</v>
      </c>
      <c r="I17" s="56">
        <v>0</v>
      </c>
      <c r="J17" s="56">
        <v>0</v>
      </c>
      <c r="K17" s="57">
        <v>0</v>
      </c>
      <c r="L17" s="56">
        <v>0</v>
      </c>
      <c r="M17" s="56">
        <v>0</v>
      </c>
      <c r="N17" s="56">
        <v>0</v>
      </c>
      <c r="O17" s="56">
        <v>0</v>
      </c>
      <c r="P17" s="56">
        <v>0</v>
      </c>
      <c r="Q17" s="56">
        <v>2522.4</v>
      </c>
      <c r="R17" s="75">
        <f>5832512.32+ROUND(900850.92*100/101.5,2)</f>
        <v>6720050.1699999999</v>
      </c>
      <c r="S17" s="56">
        <v>0</v>
      </c>
      <c r="T17" s="56">
        <v>0</v>
      </c>
      <c r="U17" s="56">
        <v>0</v>
      </c>
      <c r="V17" s="56">
        <v>0</v>
      </c>
      <c r="W17" s="56">
        <v>0</v>
      </c>
      <c r="X17" s="56">
        <v>0</v>
      </c>
      <c r="Y17" s="56">
        <v>0</v>
      </c>
      <c r="Z17" s="56">
        <v>0</v>
      </c>
      <c r="AA17" s="56">
        <v>0</v>
      </c>
      <c r="AB17" s="56">
        <v>0</v>
      </c>
      <c r="AC17" s="56">
        <f>ROUND(R17*1.5%,2)</f>
        <v>100800.75</v>
      </c>
      <c r="AD17" s="62">
        <v>196065.73</v>
      </c>
      <c r="AE17" s="56">
        <v>0</v>
      </c>
      <c r="AF17" s="60">
        <v>2020</v>
      </c>
      <c r="AG17" s="60">
        <v>2020</v>
      </c>
      <c r="AH17" s="61">
        <v>2020</v>
      </c>
      <c r="AT17" s="4" t="e">
        <f>VLOOKUP(C17,AW:AX,2,FALSE)</f>
        <v>#N/A</v>
      </c>
    </row>
    <row r="18" spans="1:46" s="4" customFormat="1" ht="41.25" customHeight="1" x14ac:dyDescent="0.55000000000000004">
      <c r="A18" s="4">
        <v>1</v>
      </c>
      <c r="B18" s="48">
        <f>SUBTOTAL(103,$A$16:A18)</f>
        <v>3</v>
      </c>
      <c r="C18" s="49" t="str">
        <f>[1]Реестр!C12</f>
        <v>Радужный г, 3-й кв-л, 19</v>
      </c>
      <c r="D18" s="56">
        <f t="shared" si="1"/>
        <v>14511124.540000001</v>
      </c>
      <c r="E18" s="56">
        <v>0</v>
      </c>
      <c r="F18" s="56">
        <v>0</v>
      </c>
      <c r="G18" s="56">
        <v>0</v>
      </c>
      <c r="H18" s="56">
        <v>0</v>
      </c>
      <c r="I18" s="56">
        <v>0</v>
      </c>
      <c r="J18" s="56">
        <v>0</v>
      </c>
      <c r="K18" s="57">
        <v>0</v>
      </c>
      <c r="L18" s="56">
        <v>0</v>
      </c>
      <c r="M18" s="56">
        <v>0</v>
      </c>
      <c r="N18" s="56">
        <v>0</v>
      </c>
      <c r="O18" s="56">
        <v>0</v>
      </c>
      <c r="P18" s="56">
        <v>0</v>
      </c>
      <c r="Q18" s="56">
        <v>8596</v>
      </c>
      <c r="R18" s="56">
        <v>14103694.550000001</v>
      </c>
      <c r="S18" s="56">
        <v>0</v>
      </c>
      <c r="T18" s="56">
        <v>0</v>
      </c>
      <c r="U18" s="56">
        <v>0</v>
      </c>
      <c r="V18" s="56">
        <v>0</v>
      </c>
      <c r="W18" s="56">
        <v>0</v>
      </c>
      <c r="X18" s="56">
        <v>0</v>
      </c>
      <c r="Y18" s="56">
        <v>0</v>
      </c>
      <c r="Z18" s="56">
        <v>0</v>
      </c>
      <c r="AA18" s="56">
        <v>0</v>
      </c>
      <c r="AB18" s="56">
        <v>0</v>
      </c>
      <c r="AC18" s="56">
        <f>ROUND(R18*1.5%,2)</f>
        <v>211555.42</v>
      </c>
      <c r="AD18" s="56">
        <v>195874.57</v>
      </c>
      <c r="AE18" s="56">
        <v>0</v>
      </c>
      <c r="AF18" s="60">
        <v>2020</v>
      </c>
      <c r="AG18" s="60">
        <v>2020</v>
      </c>
      <c r="AH18" s="61">
        <v>2020</v>
      </c>
      <c r="AT18" s="4" t="e">
        <f>VLOOKUP(C18,AW:AX,2,FALSE)</f>
        <v>#N/A</v>
      </c>
    </row>
    <row r="19" spans="1:46" s="4" customFormat="1" ht="38.25" x14ac:dyDescent="0.55000000000000004">
      <c r="A19" s="4">
        <v>1</v>
      </c>
      <c r="B19" s="48">
        <f>SUBTOTAL(103,$A$16:A19)</f>
        <v>4</v>
      </c>
      <c r="C19" s="49" t="str">
        <f>[1]Реестр!C13</f>
        <v>Радужный г, 1-й кв-л, 17</v>
      </c>
      <c r="D19" s="56">
        <f t="shared" si="1"/>
        <v>16346897.049999999</v>
      </c>
      <c r="E19" s="56">
        <v>1086183.55</v>
      </c>
      <c r="F19" s="56">
        <v>2434351.71</v>
      </c>
      <c r="G19" s="56">
        <f>5505401.14+507969.79</f>
        <v>6013370.9299999997</v>
      </c>
      <c r="H19" s="56">
        <v>2064222.35</v>
      </c>
      <c r="I19" s="56">
        <v>4507188.75</v>
      </c>
      <c r="J19" s="56">
        <v>0</v>
      </c>
      <c r="K19" s="57">
        <v>0</v>
      </c>
      <c r="L19" s="56">
        <v>0</v>
      </c>
      <c r="M19" s="56">
        <v>0</v>
      </c>
      <c r="N19" s="56">
        <v>0</v>
      </c>
      <c r="O19" s="56">
        <v>0</v>
      </c>
      <c r="P19" s="56">
        <v>0</v>
      </c>
      <c r="Q19" s="56">
        <v>0</v>
      </c>
      <c r="R19" s="56">
        <v>0</v>
      </c>
      <c r="S19" s="56">
        <v>0</v>
      </c>
      <c r="T19" s="56">
        <v>0</v>
      </c>
      <c r="U19" s="56">
        <v>0</v>
      </c>
      <c r="V19" s="56">
        <v>0</v>
      </c>
      <c r="W19" s="56">
        <v>0</v>
      </c>
      <c r="X19" s="56">
        <v>0</v>
      </c>
      <c r="Y19" s="56">
        <v>0</v>
      </c>
      <c r="Z19" s="56">
        <v>0</v>
      </c>
      <c r="AA19" s="56">
        <v>0</v>
      </c>
      <c r="AB19" s="56">
        <v>0</v>
      </c>
      <c r="AC19" s="56">
        <f>ROUND((E19+F19+G19+H19+I19+J19)*1.5%,2)</f>
        <v>241579.76</v>
      </c>
      <c r="AD19" s="56">
        <v>0</v>
      </c>
      <c r="AE19" s="56">
        <v>0</v>
      </c>
      <c r="AF19" s="60" t="s">
        <v>73</v>
      </c>
      <c r="AG19" s="60">
        <v>2020</v>
      </c>
      <c r="AH19" s="61">
        <v>2020</v>
      </c>
    </row>
    <row r="20" spans="1:46" s="4" customFormat="1" ht="38.25" x14ac:dyDescent="0.55000000000000004">
      <c r="A20" s="4">
        <v>1</v>
      </c>
      <c r="B20" s="48">
        <f>SUBTOTAL(103,$A$16:A20)</f>
        <v>5</v>
      </c>
      <c r="C20" s="49" t="str">
        <f>[1]Реестр!C14</f>
        <v>Радужный г, 9-й кв-л, 8</v>
      </c>
      <c r="D20" s="56">
        <f t="shared" si="1"/>
        <v>4570000</v>
      </c>
      <c r="E20" s="56">
        <v>0</v>
      </c>
      <c r="F20" s="56">
        <v>0</v>
      </c>
      <c r="G20" s="56">
        <v>0</v>
      </c>
      <c r="H20" s="56">
        <v>0</v>
      </c>
      <c r="I20" s="56">
        <v>0</v>
      </c>
      <c r="J20" s="56">
        <v>0</v>
      </c>
      <c r="K20" s="57">
        <v>2</v>
      </c>
      <c r="L20" s="56">
        <v>4570000</v>
      </c>
      <c r="M20" s="56">
        <v>0</v>
      </c>
      <c r="N20" s="56">
        <v>0</v>
      </c>
      <c r="O20" s="56">
        <v>0</v>
      </c>
      <c r="P20" s="56">
        <v>0</v>
      </c>
      <c r="Q20" s="56">
        <v>0</v>
      </c>
      <c r="R20" s="56">
        <v>0</v>
      </c>
      <c r="S20" s="56">
        <v>0</v>
      </c>
      <c r="T20" s="56">
        <v>0</v>
      </c>
      <c r="U20" s="56">
        <v>0</v>
      </c>
      <c r="V20" s="56">
        <v>0</v>
      </c>
      <c r="W20" s="56">
        <v>0</v>
      </c>
      <c r="X20" s="56">
        <v>0</v>
      </c>
      <c r="Y20" s="56">
        <v>0</v>
      </c>
      <c r="Z20" s="56">
        <v>0</v>
      </c>
      <c r="AA20" s="56">
        <v>0</v>
      </c>
      <c r="AB20" s="56">
        <v>0</v>
      </c>
      <c r="AC20" s="56">
        <v>0</v>
      </c>
      <c r="AD20" s="56">
        <v>0</v>
      </c>
      <c r="AE20" s="56">
        <v>0</v>
      </c>
      <c r="AF20" s="60" t="s">
        <v>73</v>
      </c>
      <c r="AG20" s="60">
        <v>2020</v>
      </c>
      <c r="AH20" s="61" t="s">
        <v>73</v>
      </c>
    </row>
    <row r="21" spans="1:46" s="4" customFormat="1" ht="38.25" x14ac:dyDescent="0.55000000000000004">
      <c r="A21" s="4">
        <v>1</v>
      </c>
      <c r="B21" s="48">
        <f>SUBTOTAL(103,$A$16:A21)</f>
        <v>6</v>
      </c>
      <c r="C21" s="49" t="str">
        <f>[1]Реестр!C15</f>
        <v>Радужный г, 1-й кв-л, 20</v>
      </c>
      <c r="D21" s="56">
        <f t="shared" si="1"/>
        <v>8133637.8399999999</v>
      </c>
      <c r="E21" s="56">
        <v>0</v>
      </c>
      <c r="F21" s="56">
        <v>0</v>
      </c>
      <c r="G21" s="56">
        <v>0</v>
      </c>
      <c r="H21" s="56">
        <v>0</v>
      </c>
      <c r="I21" s="56">
        <v>0</v>
      </c>
      <c r="J21" s="56">
        <v>0</v>
      </c>
      <c r="K21" s="57">
        <v>4</v>
      </c>
      <c r="L21" s="62">
        <f>6453065+1680572.84</f>
        <v>8133637.8399999999</v>
      </c>
      <c r="M21" s="56">
        <v>0</v>
      </c>
      <c r="N21" s="56">
        <v>0</v>
      </c>
      <c r="O21" s="56">
        <v>0</v>
      </c>
      <c r="P21" s="56">
        <v>0</v>
      </c>
      <c r="Q21" s="56">
        <v>0</v>
      </c>
      <c r="R21" s="56">
        <v>0</v>
      </c>
      <c r="S21" s="56">
        <v>0</v>
      </c>
      <c r="T21" s="56">
        <v>0</v>
      </c>
      <c r="U21" s="56">
        <v>0</v>
      </c>
      <c r="V21" s="56">
        <v>0</v>
      </c>
      <c r="W21" s="56">
        <v>0</v>
      </c>
      <c r="X21" s="56">
        <v>0</v>
      </c>
      <c r="Y21" s="56">
        <v>0</v>
      </c>
      <c r="Z21" s="56">
        <v>0</v>
      </c>
      <c r="AA21" s="56">
        <v>0</v>
      </c>
      <c r="AB21" s="56">
        <v>0</v>
      </c>
      <c r="AC21" s="56">
        <v>0</v>
      </c>
      <c r="AD21" s="56">
        <v>0</v>
      </c>
      <c r="AE21" s="56">
        <v>0</v>
      </c>
      <c r="AF21" s="60" t="s">
        <v>73</v>
      </c>
      <c r="AG21" s="60">
        <v>2020</v>
      </c>
      <c r="AH21" s="61" t="s">
        <v>73</v>
      </c>
    </row>
    <row r="22" spans="1:46" s="15" customFormat="1" ht="72.75" customHeight="1" x14ac:dyDescent="0.55000000000000004">
      <c r="B22" s="93" t="s">
        <v>70</v>
      </c>
      <c r="C22" s="94"/>
      <c r="D22" s="56">
        <f t="shared" ref="D22:AE22" si="2">SUM(D23:D25)</f>
        <v>21856214.649999999</v>
      </c>
      <c r="E22" s="56">
        <f t="shared" si="2"/>
        <v>601798.30000000005</v>
      </c>
      <c r="F22" s="56">
        <f t="shared" si="2"/>
        <v>1360064.57</v>
      </c>
      <c r="G22" s="56">
        <f t="shared" si="2"/>
        <v>2159210.9500000002</v>
      </c>
      <c r="H22" s="56">
        <f t="shared" si="2"/>
        <v>1072260.3</v>
      </c>
      <c r="I22" s="56">
        <f t="shared" si="2"/>
        <v>1605699.19</v>
      </c>
      <c r="J22" s="56">
        <f t="shared" si="2"/>
        <v>0</v>
      </c>
      <c r="K22" s="57">
        <f t="shared" si="2"/>
        <v>4</v>
      </c>
      <c r="L22" s="56">
        <f t="shared" si="2"/>
        <v>8863212</v>
      </c>
      <c r="M22" s="56">
        <f t="shared" si="2"/>
        <v>0</v>
      </c>
      <c r="N22" s="56">
        <f t="shared" si="2"/>
        <v>0</v>
      </c>
      <c r="O22" s="56">
        <f t="shared" si="2"/>
        <v>0</v>
      </c>
      <c r="P22" s="56">
        <f t="shared" si="2"/>
        <v>0</v>
      </c>
      <c r="Q22" s="56">
        <f t="shared" si="2"/>
        <v>2476.9</v>
      </c>
      <c r="R22" s="56">
        <f t="shared" si="2"/>
        <v>5381264.8700000001</v>
      </c>
      <c r="S22" s="56">
        <f t="shared" si="2"/>
        <v>0</v>
      </c>
      <c r="T22" s="56">
        <f t="shared" si="2"/>
        <v>0</v>
      </c>
      <c r="U22" s="56">
        <f t="shared" si="2"/>
        <v>0</v>
      </c>
      <c r="V22" s="56">
        <f t="shared" si="2"/>
        <v>0</v>
      </c>
      <c r="W22" s="56">
        <f t="shared" si="2"/>
        <v>0</v>
      </c>
      <c r="X22" s="56">
        <f t="shared" si="2"/>
        <v>0</v>
      </c>
      <c r="Y22" s="56">
        <f t="shared" si="2"/>
        <v>0</v>
      </c>
      <c r="Z22" s="56">
        <f t="shared" si="2"/>
        <v>0</v>
      </c>
      <c r="AA22" s="56">
        <f t="shared" si="2"/>
        <v>0</v>
      </c>
      <c r="AB22" s="56">
        <f t="shared" si="2"/>
        <v>0</v>
      </c>
      <c r="AC22" s="56">
        <f t="shared" si="2"/>
        <v>182704.47</v>
      </c>
      <c r="AD22" s="56">
        <f t="shared" si="2"/>
        <v>630000</v>
      </c>
      <c r="AE22" s="56">
        <f t="shared" si="2"/>
        <v>0</v>
      </c>
      <c r="AF22" s="58" t="s">
        <v>34</v>
      </c>
      <c r="AG22" s="58" t="s">
        <v>34</v>
      </c>
      <c r="AH22" s="59" t="s">
        <v>34</v>
      </c>
    </row>
    <row r="23" spans="1:46" s="15" customFormat="1" ht="38.25" x14ac:dyDescent="0.55000000000000004">
      <c r="B23" s="50">
        <v>1</v>
      </c>
      <c r="C23" s="49" t="str">
        <f>[1]Реестр!C17</f>
        <v>Радужный г, 1-й кв-л, 26</v>
      </c>
      <c r="D23" s="56">
        <f>E23+F23+G23+H23+I23+J23+L23+N23+P23+R23+T23+U23+V23+W23+X23+Y23+Z23+AA23+AB23+AC23+AD23+AE23</f>
        <v>8993212</v>
      </c>
      <c r="E23" s="56">
        <v>0</v>
      </c>
      <c r="F23" s="56">
        <v>0</v>
      </c>
      <c r="G23" s="56">
        <v>0</v>
      </c>
      <c r="H23" s="56">
        <v>0</v>
      </c>
      <c r="I23" s="56">
        <v>0</v>
      </c>
      <c r="J23" s="56">
        <v>0</v>
      </c>
      <c r="K23" s="57">
        <v>4</v>
      </c>
      <c r="L23" s="56">
        <v>8863212</v>
      </c>
      <c r="M23" s="56">
        <v>0</v>
      </c>
      <c r="N23" s="56">
        <v>0</v>
      </c>
      <c r="O23" s="56">
        <v>0</v>
      </c>
      <c r="P23" s="56">
        <v>0</v>
      </c>
      <c r="Q23" s="56">
        <v>0</v>
      </c>
      <c r="R23" s="56">
        <v>0</v>
      </c>
      <c r="S23" s="56">
        <v>0</v>
      </c>
      <c r="T23" s="56">
        <v>0</v>
      </c>
      <c r="U23" s="56">
        <v>0</v>
      </c>
      <c r="V23" s="56">
        <v>0</v>
      </c>
      <c r="W23" s="56">
        <v>0</v>
      </c>
      <c r="X23" s="56">
        <v>0</v>
      </c>
      <c r="Y23" s="56">
        <v>0</v>
      </c>
      <c r="Z23" s="56">
        <v>0</v>
      </c>
      <c r="AA23" s="56">
        <v>0</v>
      </c>
      <c r="AB23" s="56">
        <v>0</v>
      </c>
      <c r="AC23" s="56">
        <v>0</v>
      </c>
      <c r="AD23" s="56">
        <v>130000</v>
      </c>
      <c r="AE23" s="56">
        <v>0</v>
      </c>
      <c r="AF23" s="60">
        <v>2021</v>
      </c>
      <c r="AG23" s="60">
        <v>2021</v>
      </c>
      <c r="AH23" s="61" t="s">
        <v>73</v>
      </c>
    </row>
    <row r="24" spans="1:46" s="15" customFormat="1" ht="38.25" x14ac:dyDescent="0.55000000000000004">
      <c r="B24" s="50">
        <v>2</v>
      </c>
      <c r="C24" s="49" t="str">
        <f>[1]Реестр!C18</f>
        <v>Радужный г, 1-й кв-л, 24</v>
      </c>
      <c r="D24" s="56">
        <f>E24+F24+G24+H24+I24+J24+L24+N24+P24+R24+T24+U24+V24+W24+X24+Y24+Z24+AA24+AB24+AC24+AD24+AE24</f>
        <v>7201018.8100000005</v>
      </c>
      <c r="E24" s="56">
        <v>601798.30000000005</v>
      </c>
      <c r="F24" s="56">
        <v>1360064.57</v>
      </c>
      <c r="G24" s="56">
        <v>2159210.9500000002</v>
      </c>
      <c r="H24" s="56">
        <v>1072260.3</v>
      </c>
      <c r="I24" s="56">
        <v>1605699.19</v>
      </c>
      <c r="J24" s="56">
        <v>0</v>
      </c>
      <c r="K24" s="57">
        <v>0</v>
      </c>
      <c r="L24" s="56">
        <v>0</v>
      </c>
      <c r="M24" s="56">
        <v>0</v>
      </c>
      <c r="N24" s="56">
        <v>0</v>
      </c>
      <c r="O24" s="56">
        <v>0</v>
      </c>
      <c r="P24" s="56">
        <v>0</v>
      </c>
      <c r="Q24" s="56">
        <v>0</v>
      </c>
      <c r="R24" s="56">
        <v>0</v>
      </c>
      <c r="S24" s="56">
        <v>0</v>
      </c>
      <c r="T24" s="56">
        <v>0</v>
      </c>
      <c r="U24" s="56">
        <v>0</v>
      </c>
      <c r="V24" s="56">
        <v>0</v>
      </c>
      <c r="W24" s="56">
        <v>0</v>
      </c>
      <c r="X24" s="56">
        <v>0</v>
      </c>
      <c r="Y24" s="56">
        <v>0</v>
      </c>
      <c r="Z24" s="56">
        <v>0</v>
      </c>
      <c r="AA24" s="56">
        <v>0</v>
      </c>
      <c r="AB24" s="56">
        <v>0</v>
      </c>
      <c r="AC24" s="56">
        <f>ROUND((E24+F24+G24+H24+I24+J24)*1.5%,2)</f>
        <v>101985.5</v>
      </c>
      <c r="AD24" s="56">
        <v>300000</v>
      </c>
      <c r="AE24" s="56">
        <v>0</v>
      </c>
      <c r="AF24" s="60">
        <v>2021</v>
      </c>
      <c r="AG24" s="60">
        <v>2021</v>
      </c>
      <c r="AH24" s="61">
        <v>2021</v>
      </c>
    </row>
    <row r="25" spans="1:46" s="15" customFormat="1" ht="38.25" x14ac:dyDescent="0.55000000000000004">
      <c r="B25" s="50">
        <v>3</v>
      </c>
      <c r="C25" s="49" t="str">
        <f>[1]Реестр!C19</f>
        <v>Радужный г, 1-й кв-л, 7</v>
      </c>
      <c r="D25" s="56">
        <f>E25+F25+G25+H25+I25+J25+L25+N25+P25+R25+T25+U25+V25+W25+X25+Y25+Z25+AA25+AB25+AC25+AD25+AE25</f>
        <v>5661983.8399999999</v>
      </c>
      <c r="E25" s="56">
        <v>0</v>
      </c>
      <c r="F25" s="56">
        <v>0</v>
      </c>
      <c r="G25" s="56">
        <v>0</v>
      </c>
      <c r="H25" s="56">
        <v>0</v>
      </c>
      <c r="I25" s="56">
        <v>0</v>
      </c>
      <c r="J25" s="56">
        <v>0</v>
      </c>
      <c r="K25" s="57">
        <v>0</v>
      </c>
      <c r="L25" s="56">
        <v>0</v>
      </c>
      <c r="M25" s="56">
        <v>0</v>
      </c>
      <c r="N25" s="56">
        <v>0</v>
      </c>
      <c r="O25" s="56">
        <v>0</v>
      </c>
      <c r="P25" s="56">
        <v>0</v>
      </c>
      <c r="Q25" s="56">
        <v>2476.9</v>
      </c>
      <c r="R25" s="56">
        <v>5381264.8700000001</v>
      </c>
      <c r="S25" s="56">
        <v>0</v>
      </c>
      <c r="T25" s="56">
        <v>0</v>
      </c>
      <c r="U25" s="56">
        <v>0</v>
      </c>
      <c r="V25" s="56">
        <v>0</v>
      </c>
      <c r="W25" s="56">
        <v>0</v>
      </c>
      <c r="X25" s="56">
        <v>0</v>
      </c>
      <c r="Y25" s="56">
        <v>0</v>
      </c>
      <c r="Z25" s="56">
        <v>0</v>
      </c>
      <c r="AA25" s="56">
        <v>0</v>
      </c>
      <c r="AB25" s="56">
        <v>0</v>
      </c>
      <c r="AC25" s="56">
        <f>ROUND(R25*1.5%,2)</f>
        <v>80718.97</v>
      </c>
      <c r="AD25" s="56">
        <v>200000</v>
      </c>
      <c r="AE25" s="56">
        <v>0</v>
      </c>
      <c r="AF25" s="60">
        <v>2021</v>
      </c>
      <c r="AG25" s="60">
        <v>2021</v>
      </c>
      <c r="AH25" s="61">
        <v>2021</v>
      </c>
    </row>
    <row r="26" spans="1:46" s="15" customFormat="1" ht="74.25" customHeight="1" x14ac:dyDescent="0.55000000000000004">
      <c r="B26" s="93" t="s">
        <v>71</v>
      </c>
      <c r="C26" s="94"/>
      <c r="D26" s="56">
        <f>SUM(D27:D28)</f>
        <v>21856214.649999999</v>
      </c>
      <c r="E26" s="56">
        <f t="shared" ref="E26:AE26" si="3">SUM(E27:E28)</f>
        <v>564251.4</v>
      </c>
      <c r="F26" s="56">
        <f t="shared" si="3"/>
        <v>1368969.5</v>
      </c>
      <c r="G26" s="56">
        <f t="shared" si="3"/>
        <v>1773880.4000000001</v>
      </c>
      <c r="H26" s="56">
        <f t="shared" si="3"/>
        <v>1005360.8</v>
      </c>
      <c r="I26" s="56">
        <f t="shared" si="3"/>
        <v>2430648.5</v>
      </c>
      <c r="J26" s="56">
        <f t="shared" si="3"/>
        <v>0</v>
      </c>
      <c r="K26" s="57">
        <f t="shared" si="3"/>
        <v>0</v>
      </c>
      <c r="L26" s="56">
        <f t="shared" si="3"/>
        <v>0</v>
      </c>
      <c r="M26" s="56">
        <f t="shared" si="3"/>
        <v>0</v>
      </c>
      <c r="N26" s="56">
        <f t="shared" si="3"/>
        <v>0</v>
      </c>
      <c r="O26" s="56">
        <f t="shared" si="3"/>
        <v>0</v>
      </c>
      <c r="P26" s="56">
        <f t="shared" si="3"/>
        <v>0</v>
      </c>
      <c r="Q26" s="56">
        <f t="shared" si="3"/>
        <v>7025.9</v>
      </c>
      <c r="R26" s="56">
        <f t="shared" si="3"/>
        <v>13897494.970000001</v>
      </c>
      <c r="S26" s="56">
        <f t="shared" si="3"/>
        <v>0</v>
      </c>
      <c r="T26" s="56">
        <f t="shared" si="3"/>
        <v>0</v>
      </c>
      <c r="U26" s="56">
        <f t="shared" si="3"/>
        <v>0</v>
      </c>
      <c r="V26" s="56">
        <f t="shared" si="3"/>
        <v>0</v>
      </c>
      <c r="W26" s="56">
        <f t="shared" si="3"/>
        <v>0</v>
      </c>
      <c r="X26" s="56">
        <f t="shared" si="3"/>
        <v>0</v>
      </c>
      <c r="Y26" s="56">
        <f t="shared" si="3"/>
        <v>0</v>
      </c>
      <c r="Z26" s="56">
        <f t="shared" si="3"/>
        <v>0</v>
      </c>
      <c r="AA26" s="56">
        <f t="shared" si="3"/>
        <v>0</v>
      </c>
      <c r="AB26" s="56">
        <f t="shared" si="3"/>
        <v>0</v>
      </c>
      <c r="AC26" s="56">
        <f t="shared" si="3"/>
        <v>315609.08</v>
      </c>
      <c r="AD26" s="56">
        <f t="shared" si="3"/>
        <v>500000</v>
      </c>
      <c r="AE26" s="56">
        <f t="shared" si="3"/>
        <v>0</v>
      </c>
      <c r="AF26" s="58" t="s">
        <v>34</v>
      </c>
      <c r="AG26" s="58" t="s">
        <v>34</v>
      </c>
      <c r="AH26" s="59" t="s">
        <v>34</v>
      </c>
    </row>
    <row r="27" spans="1:46" s="15" customFormat="1" ht="38.25" x14ac:dyDescent="0.55000000000000004">
      <c r="B27" s="50">
        <v>1</v>
      </c>
      <c r="C27" s="49" t="s">
        <v>68</v>
      </c>
      <c r="D27" s="56">
        <f>E27+F27+G27+H27+I27+J27+L27+N27+P27+R27+T27+U27+V27+W27+X27+Y27+Z27+AA27+AB27+AC27+AD27+AE27</f>
        <v>7550257.2599999998</v>
      </c>
      <c r="E27" s="56">
        <v>564251.4</v>
      </c>
      <c r="F27" s="56">
        <v>1368969.5</v>
      </c>
      <c r="G27" s="56">
        <v>1773880.4000000001</v>
      </c>
      <c r="H27" s="56">
        <v>1005360.8</v>
      </c>
      <c r="I27" s="56">
        <v>2430648.5</v>
      </c>
      <c r="J27" s="56">
        <v>0</v>
      </c>
      <c r="K27" s="57">
        <v>0</v>
      </c>
      <c r="L27" s="56">
        <v>0</v>
      </c>
      <c r="M27" s="56">
        <v>0</v>
      </c>
      <c r="N27" s="56">
        <v>0</v>
      </c>
      <c r="O27" s="56">
        <v>0</v>
      </c>
      <c r="P27" s="56">
        <v>0</v>
      </c>
      <c r="Q27" s="56">
        <v>0</v>
      </c>
      <c r="R27" s="56">
        <v>0</v>
      </c>
      <c r="S27" s="56">
        <v>0</v>
      </c>
      <c r="T27" s="56">
        <v>0</v>
      </c>
      <c r="U27" s="56">
        <v>0</v>
      </c>
      <c r="V27" s="56">
        <v>0</v>
      </c>
      <c r="W27" s="56">
        <v>0</v>
      </c>
      <c r="X27" s="56">
        <v>0</v>
      </c>
      <c r="Y27" s="56">
        <v>0</v>
      </c>
      <c r="Z27" s="56">
        <v>0</v>
      </c>
      <c r="AA27" s="56">
        <v>0</v>
      </c>
      <c r="AB27" s="56">
        <v>0</v>
      </c>
      <c r="AC27" s="56">
        <f>ROUND((E27+F27+G27+H27+I27+J27)*1.5%,2)</f>
        <v>107146.66</v>
      </c>
      <c r="AD27" s="56">
        <v>300000</v>
      </c>
      <c r="AE27" s="56">
        <v>0</v>
      </c>
      <c r="AF27" s="60">
        <v>2022</v>
      </c>
      <c r="AG27" s="60">
        <v>2022</v>
      </c>
      <c r="AH27" s="61">
        <v>2022</v>
      </c>
    </row>
    <row r="28" spans="1:46" s="15" customFormat="1" ht="38.25" x14ac:dyDescent="0.55000000000000004">
      <c r="B28" s="50">
        <v>2</v>
      </c>
      <c r="C28" s="49" t="s">
        <v>69</v>
      </c>
      <c r="D28" s="56">
        <f>E28+F28+G28+H28+I28+J28+L28+N28+P28+R28+T28+U28+V28+W28+X28+Y28+Z28+AA28+AB28+AC28+AD28+AE28</f>
        <v>14305957.390000001</v>
      </c>
      <c r="E28" s="56">
        <v>0</v>
      </c>
      <c r="F28" s="56">
        <v>0</v>
      </c>
      <c r="G28" s="56">
        <v>0</v>
      </c>
      <c r="H28" s="56">
        <v>0</v>
      </c>
      <c r="I28" s="56">
        <v>0</v>
      </c>
      <c r="J28" s="56">
        <v>0</v>
      </c>
      <c r="K28" s="57">
        <v>0</v>
      </c>
      <c r="L28" s="56">
        <v>0</v>
      </c>
      <c r="M28" s="56">
        <v>0</v>
      </c>
      <c r="N28" s="56">
        <v>0</v>
      </c>
      <c r="O28" s="56">
        <v>0</v>
      </c>
      <c r="P28" s="56">
        <v>0</v>
      </c>
      <c r="Q28" s="56">
        <v>7025.9</v>
      </c>
      <c r="R28" s="56">
        <v>13897494.970000001</v>
      </c>
      <c r="S28" s="56">
        <v>0</v>
      </c>
      <c r="T28" s="56">
        <v>0</v>
      </c>
      <c r="U28" s="56">
        <v>0</v>
      </c>
      <c r="V28" s="56">
        <v>0</v>
      </c>
      <c r="W28" s="56">
        <v>0</v>
      </c>
      <c r="X28" s="56">
        <v>0</v>
      </c>
      <c r="Y28" s="56">
        <v>0</v>
      </c>
      <c r="Z28" s="56">
        <v>0</v>
      </c>
      <c r="AA28" s="56">
        <v>0</v>
      </c>
      <c r="AB28" s="56">
        <v>0</v>
      </c>
      <c r="AC28" s="56">
        <f>ROUND(R28*1.5%,2)</f>
        <v>208462.42</v>
      </c>
      <c r="AD28" s="56">
        <v>200000</v>
      </c>
      <c r="AE28" s="56">
        <v>0</v>
      </c>
      <c r="AF28" s="60">
        <v>2022</v>
      </c>
      <c r="AG28" s="60">
        <v>2022</v>
      </c>
      <c r="AH28" s="61">
        <v>2022</v>
      </c>
    </row>
    <row r="31" spans="1:46" ht="50.25" x14ac:dyDescent="0.7">
      <c r="B31" s="89" t="s">
        <v>105</v>
      </c>
      <c r="C31" s="89"/>
      <c r="D31" s="89"/>
      <c r="E31" s="89"/>
      <c r="F31" s="89"/>
      <c r="G31" s="89"/>
      <c r="H31" s="89"/>
      <c r="I31" s="89"/>
      <c r="J31" s="89"/>
      <c r="K31" s="89"/>
      <c r="L31" s="89"/>
      <c r="M31" s="89"/>
      <c r="N31" s="89"/>
      <c r="O31" s="89"/>
      <c r="P31" s="89"/>
      <c r="Q31" s="89"/>
      <c r="R31" s="89"/>
      <c r="S31" s="89"/>
      <c r="T31" s="89"/>
      <c r="U31" s="89"/>
      <c r="V31" s="89"/>
      <c r="W31" s="89"/>
      <c r="X31" s="89"/>
      <c r="Y31" s="89"/>
      <c r="Z31" s="89"/>
      <c r="AA31" s="89"/>
      <c r="AB31" s="89"/>
      <c r="AC31" s="89"/>
      <c r="AD31" s="89"/>
      <c r="AE31" s="89"/>
      <c r="AF31" s="89"/>
      <c r="AG31" s="89"/>
      <c r="AH31" s="89"/>
      <c r="AI31" s="89"/>
      <c r="AJ31" s="89"/>
      <c r="AK31" s="89"/>
      <c r="AL31" s="89"/>
      <c r="AM31" s="89"/>
      <c r="AN31" s="89"/>
    </row>
    <row r="32" spans="1:46" ht="61.5" x14ac:dyDescent="0.85">
      <c r="B32" s="54"/>
      <c r="C32" s="54"/>
      <c r="D32" s="54"/>
      <c r="E32" s="54"/>
      <c r="F32" s="54"/>
      <c r="G32" s="54"/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4"/>
      <c r="AE32" s="54"/>
      <c r="AF32" s="54"/>
      <c r="AG32" s="54"/>
      <c r="AH32" s="54"/>
      <c r="AI32" s="54"/>
      <c r="AJ32" s="54"/>
      <c r="AK32" s="54"/>
      <c r="AL32" s="54"/>
      <c r="AM32" s="54"/>
      <c r="AN32" s="54"/>
    </row>
    <row r="33" spans="2:40" ht="61.5" x14ac:dyDescent="0.85">
      <c r="B33" s="90" t="s">
        <v>92</v>
      </c>
      <c r="C33" s="90"/>
      <c r="D33" s="90"/>
      <c r="E33" s="90"/>
      <c r="F33" s="90"/>
      <c r="G33" s="90"/>
      <c r="H33" s="90"/>
      <c r="I33" s="90"/>
      <c r="J33" s="90"/>
      <c r="K33" s="90"/>
      <c r="L33" s="90"/>
      <c r="M33" s="90"/>
      <c r="N33" s="90"/>
      <c r="O33" s="90"/>
      <c r="P33" s="90"/>
      <c r="Q33" s="90"/>
      <c r="R33" s="90"/>
      <c r="S33" s="90"/>
      <c r="T33" s="90"/>
      <c r="U33" s="90"/>
      <c r="V33" s="90"/>
      <c r="W33" s="90"/>
      <c r="X33" s="90"/>
      <c r="Y33" s="90"/>
      <c r="Z33" s="90"/>
      <c r="AA33" s="90"/>
      <c r="AB33" s="90"/>
      <c r="AC33" s="90"/>
      <c r="AD33" s="90"/>
      <c r="AE33" s="90"/>
      <c r="AF33" s="90"/>
      <c r="AG33" s="90"/>
      <c r="AH33" s="90"/>
      <c r="AI33" s="90"/>
      <c r="AJ33" s="90"/>
      <c r="AK33" s="90"/>
      <c r="AL33" s="90"/>
      <c r="AM33" s="90"/>
      <c r="AN33" s="90"/>
    </row>
  </sheetData>
  <mergeCells count="39">
    <mergeCell ref="B31:AN31"/>
    <mergeCell ref="B33:AN33"/>
    <mergeCell ref="U7:AE7"/>
    <mergeCell ref="AE8:AE12"/>
    <mergeCell ref="B15:C15"/>
    <mergeCell ref="B22:C22"/>
    <mergeCell ref="B26:C26"/>
    <mergeCell ref="B7:B13"/>
    <mergeCell ref="C7:C13"/>
    <mergeCell ref="D7:D12"/>
    <mergeCell ref="W3:AN3"/>
    <mergeCell ref="AC8:AC12"/>
    <mergeCell ref="AD8:AD12"/>
    <mergeCell ref="Q8:R12"/>
    <mergeCell ref="S8:T12"/>
    <mergeCell ref="U8:U12"/>
    <mergeCell ref="Y8:Y12"/>
    <mergeCell ref="Z8:Z12"/>
    <mergeCell ref="AA8:AA12"/>
    <mergeCell ref="AB8:AB12"/>
    <mergeCell ref="V8:V12"/>
    <mergeCell ref="W8:W12"/>
    <mergeCell ref="X8:X12"/>
    <mergeCell ref="E7:T7"/>
    <mergeCell ref="AF7:AF13"/>
    <mergeCell ref="AG4:AN4"/>
    <mergeCell ref="B5:AN5"/>
    <mergeCell ref="J9:J12"/>
    <mergeCell ref="E9:E12"/>
    <mergeCell ref="F9:F12"/>
    <mergeCell ref="G9:G12"/>
    <mergeCell ref="AG7:AG13"/>
    <mergeCell ref="AH7:AH13"/>
    <mergeCell ref="E8:J8"/>
    <mergeCell ref="K8:L12"/>
    <mergeCell ref="M8:N12"/>
    <mergeCell ref="O8:P12"/>
    <mergeCell ref="H9:H12"/>
    <mergeCell ref="I9:I12"/>
  </mergeCells>
  <pageMargins left="0.25" right="0.25" top="0.75" bottom="0.75" header="0.3" footer="0.3"/>
  <pageSetup paperSize="9" scale="1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9"/>
  <sheetViews>
    <sheetView zoomScale="50" zoomScaleNormal="50" workbookViewId="0">
      <selection activeCell="M4" sqref="M4:U4"/>
    </sheetView>
  </sheetViews>
  <sheetFormatPr defaultRowHeight="15" x14ac:dyDescent="0.25"/>
  <cols>
    <col min="1" max="1" width="12.5703125" customWidth="1"/>
    <col min="2" max="2" width="66.28515625" customWidth="1"/>
    <col min="3" max="3" width="15.85546875" customWidth="1"/>
    <col min="4" max="4" width="17.85546875" customWidth="1"/>
    <col min="5" max="5" width="35.5703125" customWidth="1"/>
    <col min="6" max="6" width="16.85546875" customWidth="1"/>
    <col min="7" max="7" width="17" customWidth="1"/>
    <col min="8" max="8" width="23.85546875" customWidth="1"/>
    <col min="9" max="9" width="22.5703125" customWidth="1"/>
    <col min="10" max="10" width="26.140625" customWidth="1"/>
    <col min="11" max="11" width="26.7109375" customWidth="1"/>
    <col min="12" max="12" width="24.140625" customWidth="1"/>
    <col min="13" max="13" width="35.7109375" customWidth="1"/>
    <col min="14" max="14" width="64.28515625" customWidth="1"/>
    <col min="15" max="15" width="35" customWidth="1"/>
    <col min="16" max="16" width="18.140625" hidden="1" customWidth="1"/>
    <col min="17" max="17" width="23.7109375" hidden="1" customWidth="1"/>
    <col min="18" max="18" width="25.85546875" hidden="1" customWidth="1"/>
    <col min="19" max="19" width="26.28515625" customWidth="1"/>
    <col min="20" max="20" width="18.85546875" customWidth="1"/>
    <col min="21" max="21" width="15.7109375" bestFit="1" customWidth="1"/>
  </cols>
  <sheetData>
    <row r="1" spans="1:21" ht="31.5" x14ac:dyDescent="0.5">
      <c r="A1" s="3"/>
      <c r="B1" s="3"/>
      <c r="C1" s="3"/>
      <c r="D1" s="3"/>
      <c r="E1" s="109"/>
      <c r="F1" s="109"/>
      <c r="G1" s="3"/>
      <c r="H1" s="3"/>
      <c r="I1" s="3"/>
      <c r="J1" s="3"/>
      <c r="K1" s="23"/>
      <c r="L1" s="24"/>
      <c r="M1" s="110" t="s">
        <v>93</v>
      </c>
      <c r="N1" s="110"/>
      <c r="O1" s="110"/>
      <c r="P1" s="110"/>
      <c r="Q1" s="110"/>
      <c r="R1" s="110"/>
      <c r="S1" s="110"/>
      <c r="T1" s="110"/>
      <c r="U1" s="110"/>
    </row>
    <row r="2" spans="1:21" ht="56.25" customHeight="1" x14ac:dyDescent="0.25">
      <c r="A2" s="3"/>
      <c r="B2" s="3"/>
      <c r="C2" s="3"/>
      <c r="D2" s="3"/>
      <c r="E2" s="25"/>
      <c r="F2" s="3"/>
      <c r="G2" s="3"/>
      <c r="H2" s="3"/>
      <c r="I2" s="3"/>
      <c r="J2" s="3"/>
      <c r="K2" s="23"/>
      <c r="L2" s="24"/>
      <c r="M2" s="111" t="s">
        <v>94</v>
      </c>
      <c r="N2" s="111"/>
      <c r="O2" s="111"/>
      <c r="P2" s="111"/>
      <c r="Q2" s="111"/>
      <c r="R2" s="111"/>
      <c r="S2" s="111"/>
      <c r="T2" s="111"/>
      <c r="U2" s="111"/>
    </row>
    <row r="3" spans="1:21" ht="61.5" customHeight="1" x14ac:dyDescent="0.25">
      <c r="A3" s="3"/>
      <c r="B3" s="3"/>
      <c r="C3" s="3"/>
      <c r="D3" s="3"/>
      <c r="E3" s="25"/>
      <c r="F3" s="3"/>
      <c r="G3" s="3"/>
      <c r="H3" s="3"/>
      <c r="I3" s="3"/>
      <c r="J3" s="3"/>
      <c r="K3" s="23"/>
      <c r="L3" s="24"/>
      <c r="M3" s="111"/>
      <c r="N3" s="111"/>
      <c r="O3" s="111"/>
      <c r="P3" s="111"/>
      <c r="Q3" s="111"/>
      <c r="R3" s="111"/>
      <c r="S3" s="111"/>
      <c r="T3" s="111"/>
      <c r="U3" s="111"/>
    </row>
    <row r="4" spans="1:21" ht="79.5" customHeight="1" x14ac:dyDescent="0.25">
      <c r="A4" s="3"/>
      <c r="B4" s="3"/>
      <c r="C4" s="3"/>
      <c r="D4" s="3"/>
      <c r="E4" s="25"/>
      <c r="F4" s="3"/>
      <c r="G4" s="3"/>
      <c r="H4" s="3"/>
      <c r="I4" s="3"/>
      <c r="J4" s="3"/>
      <c r="K4" s="23"/>
      <c r="L4" s="24"/>
      <c r="M4" s="111" t="s">
        <v>123</v>
      </c>
      <c r="N4" s="111"/>
      <c r="O4" s="111"/>
      <c r="P4" s="111"/>
      <c r="Q4" s="111"/>
      <c r="R4" s="111"/>
      <c r="S4" s="111"/>
      <c r="T4" s="111"/>
      <c r="U4" s="111"/>
    </row>
    <row r="5" spans="1:21" ht="90" customHeight="1" x14ac:dyDescent="0.25">
      <c r="A5" s="112" t="s">
        <v>95</v>
      </c>
      <c r="B5" s="112"/>
      <c r="C5" s="112"/>
      <c r="D5" s="112"/>
      <c r="E5" s="112"/>
      <c r="F5" s="112"/>
      <c r="G5" s="112"/>
      <c r="H5" s="112"/>
      <c r="I5" s="112"/>
      <c r="J5" s="112"/>
      <c r="K5" s="112"/>
      <c r="L5" s="112"/>
      <c r="M5" s="112"/>
      <c r="N5" s="112"/>
      <c r="O5" s="112"/>
      <c r="P5" s="112"/>
      <c r="Q5" s="112"/>
      <c r="R5" s="112"/>
      <c r="S5" s="112"/>
      <c r="T5" s="112"/>
      <c r="U5" s="112"/>
    </row>
    <row r="6" spans="1:21" ht="130.5" customHeight="1" x14ac:dyDescent="0.25">
      <c r="A6" s="98" t="s">
        <v>0</v>
      </c>
      <c r="B6" s="98" t="s">
        <v>35</v>
      </c>
      <c r="C6" s="98" t="s">
        <v>36</v>
      </c>
      <c r="D6" s="98"/>
      <c r="E6" s="97" t="s">
        <v>37</v>
      </c>
      <c r="F6" s="97" t="s">
        <v>38</v>
      </c>
      <c r="G6" s="97" t="s">
        <v>39</v>
      </c>
      <c r="H6" s="97" t="s">
        <v>40</v>
      </c>
      <c r="I6" s="98" t="s">
        <v>41</v>
      </c>
      <c r="J6" s="98"/>
      <c r="K6" s="102" t="s">
        <v>42</v>
      </c>
      <c r="L6" s="104" t="s">
        <v>43</v>
      </c>
      <c r="M6" s="104" t="s">
        <v>44</v>
      </c>
      <c r="N6" s="98" t="s">
        <v>45</v>
      </c>
      <c r="O6" s="101" t="s">
        <v>46</v>
      </c>
      <c r="P6" s="101"/>
      <c r="Q6" s="101"/>
      <c r="R6" s="101"/>
      <c r="S6" s="100" t="s">
        <v>47</v>
      </c>
      <c r="T6" s="100" t="s">
        <v>48</v>
      </c>
    </row>
    <row r="7" spans="1:21" ht="118.5" customHeight="1" x14ac:dyDescent="0.25">
      <c r="A7" s="98"/>
      <c r="B7" s="98"/>
      <c r="C7" s="97" t="s">
        <v>49</v>
      </c>
      <c r="D7" s="97" t="s">
        <v>50</v>
      </c>
      <c r="E7" s="98"/>
      <c r="F7" s="98"/>
      <c r="G7" s="98"/>
      <c r="H7" s="98"/>
      <c r="I7" s="97" t="s">
        <v>51</v>
      </c>
      <c r="J7" s="97" t="s">
        <v>52</v>
      </c>
      <c r="K7" s="103"/>
      <c r="L7" s="104"/>
      <c r="M7" s="104"/>
      <c r="N7" s="98"/>
      <c r="O7" s="100" t="s">
        <v>51</v>
      </c>
      <c r="P7" s="100" t="s">
        <v>53</v>
      </c>
      <c r="Q7" s="100" t="s">
        <v>54</v>
      </c>
      <c r="R7" s="100" t="s">
        <v>55</v>
      </c>
      <c r="S7" s="101"/>
      <c r="T7" s="101"/>
    </row>
    <row r="8" spans="1:21" ht="255.75" customHeight="1" x14ac:dyDescent="0.25">
      <c r="A8" s="98"/>
      <c r="B8" s="98"/>
      <c r="C8" s="98"/>
      <c r="D8" s="98"/>
      <c r="E8" s="98"/>
      <c r="F8" s="98"/>
      <c r="G8" s="98"/>
      <c r="H8" s="98"/>
      <c r="I8" s="98"/>
      <c r="J8" s="98"/>
      <c r="K8" s="103"/>
      <c r="L8" s="104"/>
      <c r="M8" s="104"/>
      <c r="N8" s="98"/>
      <c r="O8" s="101"/>
      <c r="P8" s="100"/>
      <c r="Q8" s="100"/>
      <c r="R8" s="100"/>
      <c r="S8" s="101"/>
      <c r="T8" s="101"/>
    </row>
    <row r="9" spans="1:21" ht="30.75" x14ac:dyDescent="0.25">
      <c r="A9" s="99"/>
      <c r="B9" s="99"/>
      <c r="C9" s="99"/>
      <c r="D9" s="99"/>
      <c r="E9" s="98"/>
      <c r="F9" s="99"/>
      <c r="G9" s="99"/>
      <c r="H9" s="65" t="s">
        <v>32</v>
      </c>
      <c r="I9" s="65" t="s">
        <v>32</v>
      </c>
      <c r="J9" s="65" t="s">
        <v>32</v>
      </c>
      <c r="K9" s="66" t="s">
        <v>56</v>
      </c>
      <c r="L9" s="104"/>
      <c r="M9" s="104"/>
      <c r="N9" s="99"/>
      <c r="O9" s="67" t="s">
        <v>30</v>
      </c>
      <c r="P9" s="67" t="s">
        <v>30</v>
      </c>
      <c r="Q9" s="67" t="s">
        <v>30</v>
      </c>
      <c r="R9" s="67" t="s">
        <v>30</v>
      </c>
      <c r="S9" s="67" t="s">
        <v>57</v>
      </c>
      <c r="T9" s="67" t="s">
        <v>57</v>
      </c>
    </row>
    <row r="10" spans="1:21" s="36" customFormat="1" ht="33.75" x14ac:dyDescent="0.5">
      <c r="A10" s="65">
        <v>1</v>
      </c>
      <c r="B10" s="65">
        <v>2</v>
      </c>
      <c r="C10" s="65">
        <v>3</v>
      </c>
      <c r="D10" s="65">
        <v>4</v>
      </c>
      <c r="E10" s="65">
        <v>5</v>
      </c>
      <c r="F10" s="65">
        <v>6</v>
      </c>
      <c r="G10" s="65">
        <v>7</v>
      </c>
      <c r="H10" s="65">
        <v>8</v>
      </c>
      <c r="I10" s="65">
        <v>9</v>
      </c>
      <c r="J10" s="65">
        <v>10</v>
      </c>
      <c r="K10" s="66">
        <v>11</v>
      </c>
      <c r="L10" s="65">
        <v>12</v>
      </c>
      <c r="M10" s="65">
        <v>13</v>
      </c>
      <c r="N10" s="65">
        <v>14</v>
      </c>
      <c r="O10" s="65">
        <v>15</v>
      </c>
      <c r="P10" s="65">
        <v>16</v>
      </c>
      <c r="Q10" s="65">
        <v>17</v>
      </c>
      <c r="R10" s="65">
        <v>18</v>
      </c>
      <c r="S10" s="65">
        <v>16</v>
      </c>
      <c r="T10" s="65">
        <v>17</v>
      </c>
    </row>
    <row r="11" spans="1:21" s="5" customFormat="1" ht="70.5" customHeight="1" x14ac:dyDescent="0.35">
      <c r="A11" s="105" t="s">
        <v>72</v>
      </c>
      <c r="B11" s="106"/>
      <c r="C11" s="31" t="s">
        <v>106</v>
      </c>
      <c r="D11" s="31" t="s">
        <v>106</v>
      </c>
      <c r="E11" s="31" t="s">
        <v>106</v>
      </c>
      <c r="F11" s="31" t="s">
        <v>106</v>
      </c>
      <c r="G11" s="31" t="s">
        <v>106</v>
      </c>
      <c r="H11" s="32">
        <f>SUM(H12:H17)</f>
        <v>42084.039999999994</v>
      </c>
      <c r="I11" s="32">
        <f>SUM(I12:I17)</f>
        <v>37181.1</v>
      </c>
      <c r="J11" s="32">
        <f>SUM(J12:J17)</f>
        <v>32818.75</v>
      </c>
      <c r="K11" s="63">
        <f>SUM(K12:K17)</f>
        <v>1883</v>
      </c>
      <c r="L11" s="31" t="s">
        <v>106</v>
      </c>
      <c r="M11" s="31" t="s">
        <v>106</v>
      </c>
      <c r="N11" s="33" t="s">
        <v>106</v>
      </c>
      <c r="O11" s="32">
        <v>52684989.379999995</v>
      </c>
      <c r="P11" s="32">
        <f>SUM(P12:P17)</f>
        <v>0</v>
      </c>
      <c r="Q11" s="32">
        <f>SUM(Q12:Q17)</f>
        <v>0</v>
      </c>
      <c r="R11" s="32">
        <f>SUM(R12:R17)</f>
        <v>52684989.379999995</v>
      </c>
      <c r="S11" s="34">
        <f t="shared" ref="S11:S24" si="0">O11/H11</f>
        <v>1251.8995177269103</v>
      </c>
      <c r="T11" s="34">
        <f>MAX(T12:T17)</f>
        <v>3929.63</v>
      </c>
    </row>
    <row r="12" spans="1:21" s="5" customFormat="1" ht="61.5" x14ac:dyDescent="0.5">
      <c r="A12" s="27">
        <v>1</v>
      </c>
      <c r="B12" s="26" t="str">
        <f>[1]Перечень!B7</f>
        <v>Радужный г, 1-й кв-л, 13</v>
      </c>
      <c r="C12" s="31">
        <v>1976</v>
      </c>
      <c r="D12" s="31">
        <v>2016</v>
      </c>
      <c r="E12" s="64" t="s">
        <v>107</v>
      </c>
      <c r="F12" s="31">
        <v>14</v>
      </c>
      <c r="G12" s="31">
        <v>1</v>
      </c>
      <c r="H12" s="34">
        <v>4634.7</v>
      </c>
      <c r="I12" s="34">
        <v>4158.8</v>
      </c>
      <c r="J12" s="34">
        <v>3879.6</v>
      </c>
      <c r="K12" s="63">
        <v>198</v>
      </c>
      <c r="L12" s="31" t="s">
        <v>108</v>
      </c>
      <c r="M12" s="31" t="s">
        <v>109</v>
      </c>
      <c r="N12" s="33" t="s">
        <v>110</v>
      </c>
      <c r="O12" s="34">
        <v>2106413.2999999998</v>
      </c>
      <c r="P12" s="34">
        <v>0</v>
      </c>
      <c r="Q12" s="34">
        <v>0</v>
      </c>
      <c r="R12" s="34">
        <f>O12-P12-Q12</f>
        <v>2106413.2999999998</v>
      </c>
      <c r="S12" s="34">
        <f t="shared" si="0"/>
        <v>454.48751807020949</v>
      </c>
      <c r="T12" s="34">
        <f>S12</f>
        <v>454.48751807020949</v>
      </c>
    </row>
    <row r="13" spans="1:21" s="5" customFormat="1" ht="61.5" x14ac:dyDescent="0.5">
      <c r="A13" s="27">
        <v>2</v>
      </c>
      <c r="B13" s="26" t="str">
        <f>[1]Перечень!B8</f>
        <v>Радужный г, 1-й кв-л, 37</v>
      </c>
      <c r="C13" s="31">
        <v>1983</v>
      </c>
      <c r="D13" s="31">
        <v>2016</v>
      </c>
      <c r="E13" s="64" t="s">
        <v>107</v>
      </c>
      <c r="F13" s="31">
        <v>5</v>
      </c>
      <c r="G13" s="31">
        <v>5</v>
      </c>
      <c r="H13" s="34">
        <v>3913.2000000000003</v>
      </c>
      <c r="I13" s="34">
        <v>3443.4</v>
      </c>
      <c r="J13" s="34">
        <v>3334.1</v>
      </c>
      <c r="K13" s="63">
        <v>163</v>
      </c>
      <c r="L13" s="31" t="s">
        <v>108</v>
      </c>
      <c r="M13" s="31" t="s">
        <v>109</v>
      </c>
      <c r="N13" s="33" t="s">
        <v>110</v>
      </c>
      <c r="O13" s="34">
        <v>7016916.6500000004</v>
      </c>
      <c r="P13" s="34">
        <v>0</v>
      </c>
      <c r="Q13" s="34">
        <v>0</v>
      </c>
      <c r="R13" s="34">
        <f>O13-P13-Q13</f>
        <v>7016916.6500000004</v>
      </c>
      <c r="S13" s="34">
        <f t="shared" si="0"/>
        <v>1793.1403071654911</v>
      </c>
      <c r="T13" s="34">
        <f>AF13</f>
        <v>0</v>
      </c>
    </row>
    <row r="14" spans="1:21" s="5" customFormat="1" ht="61.5" x14ac:dyDescent="0.5">
      <c r="A14" s="27">
        <v>3</v>
      </c>
      <c r="B14" s="26" t="str">
        <f>[1]Перечень!B9</f>
        <v>Радужный г, 3-й кв-л, 19</v>
      </c>
      <c r="C14" s="31">
        <v>1980</v>
      </c>
      <c r="D14" s="31">
        <v>2015</v>
      </c>
      <c r="E14" s="64" t="s">
        <v>107</v>
      </c>
      <c r="F14" s="31">
        <v>9</v>
      </c>
      <c r="G14" s="31">
        <v>5</v>
      </c>
      <c r="H14" s="34">
        <v>12180.699999999999</v>
      </c>
      <c r="I14" s="34">
        <v>10849.3</v>
      </c>
      <c r="J14" s="34">
        <v>10778.1</v>
      </c>
      <c r="K14" s="63">
        <v>498</v>
      </c>
      <c r="L14" s="31" t="s">
        <v>108</v>
      </c>
      <c r="M14" s="31" t="s">
        <v>109</v>
      </c>
      <c r="N14" s="33" t="s">
        <v>110</v>
      </c>
      <c r="O14" s="34">
        <v>14511124.540000001</v>
      </c>
      <c r="P14" s="34">
        <v>0</v>
      </c>
      <c r="Q14" s="34">
        <v>0</v>
      </c>
      <c r="R14" s="34">
        <f>O14-P14-Q14</f>
        <v>14511124.540000001</v>
      </c>
      <c r="S14" s="34">
        <f t="shared" si="0"/>
        <v>1191.3210685756978</v>
      </c>
      <c r="T14" s="34">
        <f>AF14</f>
        <v>0</v>
      </c>
    </row>
    <row r="15" spans="1:21" s="5" customFormat="1" ht="61.5" x14ac:dyDescent="0.5">
      <c r="A15" s="27">
        <v>4</v>
      </c>
      <c r="B15" s="26" t="str">
        <f>[1]Перечень!B10</f>
        <v>Радужный г, 1-й кв-л, 17</v>
      </c>
      <c r="C15" s="31">
        <v>1979</v>
      </c>
      <c r="D15" s="31">
        <v>2016</v>
      </c>
      <c r="E15" s="64" t="s">
        <v>111</v>
      </c>
      <c r="F15" s="31">
        <v>9</v>
      </c>
      <c r="G15" s="31">
        <v>4</v>
      </c>
      <c r="H15" s="34">
        <v>7780.54</v>
      </c>
      <c r="I15" s="34">
        <v>7022.3</v>
      </c>
      <c r="J15" s="34">
        <v>6468.65</v>
      </c>
      <c r="K15" s="63">
        <v>388</v>
      </c>
      <c r="L15" s="31" t="s">
        <v>108</v>
      </c>
      <c r="M15" s="31" t="s">
        <v>109</v>
      </c>
      <c r="N15" s="33" t="s">
        <v>110</v>
      </c>
      <c r="O15" s="34">
        <v>16346897.049999999</v>
      </c>
      <c r="P15" s="34">
        <v>0</v>
      </c>
      <c r="Q15" s="34">
        <v>0</v>
      </c>
      <c r="R15" s="34">
        <f>O15-P15-Q15</f>
        <v>16346897.049999999</v>
      </c>
      <c r="S15" s="34">
        <f t="shared" si="0"/>
        <v>2100.9977520840453</v>
      </c>
      <c r="T15" s="34">
        <v>3929.63</v>
      </c>
    </row>
    <row r="16" spans="1:21" s="5" customFormat="1" ht="35.25" x14ac:dyDescent="0.5">
      <c r="A16" s="27">
        <v>5</v>
      </c>
      <c r="B16" s="26" t="str">
        <f>[1]Перечень!B11</f>
        <v>Радужный г, 9-й кв-л, 8</v>
      </c>
      <c r="C16" s="31">
        <v>1985</v>
      </c>
      <c r="D16" s="31">
        <v>2018</v>
      </c>
      <c r="E16" s="64" t="s">
        <v>112</v>
      </c>
      <c r="F16" s="31">
        <v>9</v>
      </c>
      <c r="G16" s="31">
        <v>1</v>
      </c>
      <c r="H16" s="34">
        <v>4711.6000000000004</v>
      </c>
      <c r="I16" s="34">
        <v>3875.8</v>
      </c>
      <c r="J16" s="34">
        <v>955.8</v>
      </c>
      <c r="K16" s="63">
        <v>354</v>
      </c>
      <c r="L16" s="31" t="s">
        <v>108</v>
      </c>
      <c r="M16" s="31" t="s">
        <v>109</v>
      </c>
      <c r="N16" s="33" t="s">
        <v>113</v>
      </c>
      <c r="O16" s="34">
        <v>4570000</v>
      </c>
      <c r="P16" s="34">
        <v>0</v>
      </c>
      <c r="Q16" s="34">
        <v>0</v>
      </c>
      <c r="R16" s="34">
        <f>O16-P16-Q16</f>
        <v>4570000</v>
      </c>
      <c r="S16" s="34">
        <f t="shared" si="0"/>
        <v>969.94651498429403</v>
      </c>
      <c r="T16" s="34">
        <f>S16</f>
        <v>969.94651498429403</v>
      </c>
    </row>
    <row r="17" spans="1:20" s="5" customFormat="1" ht="69" customHeight="1" x14ac:dyDescent="0.5">
      <c r="A17" s="27">
        <v>6</v>
      </c>
      <c r="B17" s="26" t="str">
        <f>[1]Перечень!B12</f>
        <v>Радужный г, 1-й кв-л, 20</v>
      </c>
      <c r="C17" s="31">
        <v>1971</v>
      </c>
      <c r="D17" s="31">
        <v>2015</v>
      </c>
      <c r="E17" s="64" t="s">
        <v>112</v>
      </c>
      <c r="F17" s="31">
        <v>9</v>
      </c>
      <c r="G17" s="31">
        <v>4</v>
      </c>
      <c r="H17" s="34">
        <v>8863.2999999999993</v>
      </c>
      <c r="I17" s="34">
        <v>7831.5</v>
      </c>
      <c r="J17" s="34">
        <v>7402.5</v>
      </c>
      <c r="K17" s="63">
        <v>282</v>
      </c>
      <c r="L17" s="31" t="s">
        <v>108</v>
      </c>
      <c r="M17" s="31" t="s">
        <v>109</v>
      </c>
      <c r="N17" s="33" t="s">
        <v>113</v>
      </c>
      <c r="O17" s="34">
        <v>8133637.8399999999</v>
      </c>
      <c r="P17" s="34">
        <v>0</v>
      </c>
      <c r="Q17" s="34">
        <v>0</v>
      </c>
      <c r="R17" s="34">
        <f>O17-Q17-P17</f>
        <v>8133637.8399999999</v>
      </c>
      <c r="S17" s="34">
        <f t="shared" si="0"/>
        <v>917.67601683345936</v>
      </c>
      <c r="T17" s="34">
        <f>AQ17</f>
        <v>0</v>
      </c>
    </row>
    <row r="18" spans="1:20" ht="70.5" customHeight="1" x14ac:dyDescent="0.25">
      <c r="A18" s="107" t="s">
        <v>70</v>
      </c>
      <c r="B18" s="108"/>
      <c r="C18" s="31" t="s">
        <v>106</v>
      </c>
      <c r="D18" s="31" t="s">
        <v>106</v>
      </c>
      <c r="E18" s="31" t="s">
        <v>106</v>
      </c>
      <c r="F18" s="31" t="s">
        <v>106</v>
      </c>
      <c r="G18" s="31" t="s">
        <v>106</v>
      </c>
      <c r="H18" s="32">
        <f>SUM(H19:H21)</f>
        <v>16386.399999999998</v>
      </c>
      <c r="I18" s="32">
        <f>SUM(I19:I21)</f>
        <v>14502.1</v>
      </c>
      <c r="J18" s="32">
        <f>SUM(J19:J21)</f>
        <v>14144.900000000001</v>
      </c>
      <c r="K18" s="63">
        <f>SUM(K19:K21)</f>
        <v>704</v>
      </c>
      <c r="L18" s="31" t="s">
        <v>106</v>
      </c>
      <c r="M18" s="31" t="s">
        <v>106</v>
      </c>
      <c r="N18" s="33" t="s">
        <v>106</v>
      </c>
      <c r="O18" s="32">
        <v>21856214.649999999</v>
      </c>
      <c r="P18" s="32">
        <f>SUM(P19:P21)</f>
        <v>0</v>
      </c>
      <c r="Q18" s="32">
        <f>SUM(Q19:Q21)</f>
        <v>0</v>
      </c>
      <c r="R18" s="32">
        <f>SUM(R19:R21)</f>
        <v>21856214.649999999</v>
      </c>
      <c r="S18" s="34">
        <f t="shared" si="0"/>
        <v>1333.8020950300249</v>
      </c>
      <c r="T18" s="34">
        <f>MAX(T19:T21)</f>
        <v>3929.63</v>
      </c>
    </row>
    <row r="19" spans="1:20" ht="61.5" x14ac:dyDescent="0.5">
      <c r="A19" s="22">
        <v>1</v>
      </c>
      <c r="B19" s="28" t="str">
        <f>[1]Перечень!B14</f>
        <v>Радужный г, 1-й кв-л, 26</v>
      </c>
      <c r="C19" s="31">
        <v>1982</v>
      </c>
      <c r="D19" s="31">
        <v>2015</v>
      </c>
      <c r="E19" s="64" t="s">
        <v>111</v>
      </c>
      <c r="F19" s="31">
        <v>9</v>
      </c>
      <c r="G19" s="31">
        <v>4</v>
      </c>
      <c r="H19" s="32">
        <v>8597</v>
      </c>
      <c r="I19" s="32">
        <v>7716.1</v>
      </c>
      <c r="J19" s="32">
        <v>7419.5</v>
      </c>
      <c r="K19" s="63">
        <v>358</v>
      </c>
      <c r="L19" s="31" t="s">
        <v>108</v>
      </c>
      <c r="M19" s="31" t="s">
        <v>109</v>
      </c>
      <c r="N19" s="33" t="s">
        <v>110</v>
      </c>
      <c r="O19" s="34">
        <v>8993212</v>
      </c>
      <c r="P19" s="34">
        <v>0</v>
      </c>
      <c r="Q19" s="34">
        <v>0</v>
      </c>
      <c r="R19" s="34">
        <f>O19-P19-Q19</f>
        <v>8993212</v>
      </c>
      <c r="S19" s="34">
        <f t="shared" si="0"/>
        <v>1046.0872397347912</v>
      </c>
      <c r="T19" s="34">
        <f>S19</f>
        <v>1046.0872397347912</v>
      </c>
    </row>
    <row r="20" spans="1:20" ht="61.5" x14ac:dyDescent="0.5">
      <c r="A20" s="22">
        <v>2</v>
      </c>
      <c r="B20" s="28" t="str">
        <f>[1]Перечень!B15</f>
        <v>Радужный г, 1-й кв-л, 24</v>
      </c>
      <c r="C20" s="31">
        <v>1981</v>
      </c>
      <c r="D20" s="31">
        <v>2015</v>
      </c>
      <c r="E20" s="64" t="s">
        <v>111</v>
      </c>
      <c r="F20" s="31">
        <v>5</v>
      </c>
      <c r="G20" s="31">
        <v>5</v>
      </c>
      <c r="H20" s="32">
        <v>3967.3</v>
      </c>
      <c r="I20" s="32">
        <v>3426.1</v>
      </c>
      <c r="J20" s="32">
        <f>I20</f>
        <v>3426.1</v>
      </c>
      <c r="K20" s="63">
        <v>178</v>
      </c>
      <c r="L20" s="31" t="s">
        <v>108</v>
      </c>
      <c r="M20" s="31" t="s">
        <v>109</v>
      </c>
      <c r="N20" s="33" t="s">
        <v>114</v>
      </c>
      <c r="O20" s="34">
        <v>7201018.8100000005</v>
      </c>
      <c r="P20" s="34">
        <v>0</v>
      </c>
      <c r="Q20" s="34">
        <v>0</v>
      </c>
      <c r="R20" s="34">
        <f>O20-P20-Q20</f>
        <v>7201018.8100000005</v>
      </c>
      <c r="S20" s="34">
        <f t="shared" si="0"/>
        <v>1815.093088498475</v>
      </c>
      <c r="T20" s="34">
        <v>3929.63</v>
      </c>
    </row>
    <row r="21" spans="1:20" ht="61.5" x14ac:dyDescent="0.25">
      <c r="A21" s="29">
        <v>3</v>
      </c>
      <c r="B21" s="30" t="str">
        <f>[1]Перечень!B16</f>
        <v>Радужный г, 1-й кв-л, 7</v>
      </c>
      <c r="C21" s="31">
        <v>1973</v>
      </c>
      <c r="D21" s="31">
        <v>2017</v>
      </c>
      <c r="E21" s="64" t="s">
        <v>111</v>
      </c>
      <c r="F21" s="31">
        <v>5</v>
      </c>
      <c r="G21" s="31">
        <v>5</v>
      </c>
      <c r="H21" s="32">
        <v>3822.1</v>
      </c>
      <c r="I21" s="32">
        <v>3359.9</v>
      </c>
      <c r="J21" s="32">
        <v>3299.3</v>
      </c>
      <c r="K21" s="63">
        <v>168</v>
      </c>
      <c r="L21" s="31" t="s">
        <v>108</v>
      </c>
      <c r="M21" s="31" t="s">
        <v>109</v>
      </c>
      <c r="N21" s="33" t="s">
        <v>114</v>
      </c>
      <c r="O21" s="34">
        <v>5661983.8399999999</v>
      </c>
      <c r="P21" s="34">
        <v>0</v>
      </c>
      <c r="Q21" s="34">
        <v>0</v>
      </c>
      <c r="R21" s="34">
        <f>O21-P21-Q21</f>
        <v>5661983.8399999999</v>
      </c>
      <c r="S21" s="34">
        <f t="shared" si="0"/>
        <v>1481.3803511158787</v>
      </c>
      <c r="T21" s="34">
        <f>AF21</f>
        <v>0</v>
      </c>
    </row>
    <row r="22" spans="1:20" ht="75.75" customHeight="1" x14ac:dyDescent="0.25">
      <c r="A22" s="107" t="s">
        <v>71</v>
      </c>
      <c r="B22" s="108"/>
      <c r="C22" s="31" t="s">
        <v>106</v>
      </c>
      <c r="D22" s="31" t="s">
        <v>106</v>
      </c>
      <c r="E22" s="31" t="s">
        <v>106</v>
      </c>
      <c r="F22" s="31" t="s">
        <v>106</v>
      </c>
      <c r="G22" s="31" t="s">
        <v>106</v>
      </c>
      <c r="H22" s="32">
        <f>H23+H24</f>
        <v>13712.7</v>
      </c>
      <c r="I22" s="32">
        <f>I23+I24</f>
        <v>12166.6</v>
      </c>
      <c r="J22" s="32">
        <f>J23+J24</f>
        <v>11718.300000000001</v>
      </c>
      <c r="K22" s="63">
        <f>K23+K24</f>
        <v>336</v>
      </c>
      <c r="L22" s="31" t="s">
        <v>106</v>
      </c>
      <c r="M22" s="31" t="s">
        <v>106</v>
      </c>
      <c r="N22" s="33" t="s">
        <v>106</v>
      </c>
      <c r="O22" s="32">
        <v>21856214.649999999</v>
      </c>
      <c r="P22" s="32">
        <f>P23+P24</f>
        <v>0</v>
      </c>
      <c r="Q22" s="32">
        <f>Q23+Q24</f>
        <v>0</v>
      </c>
      <c r="R22" s="32">
        <f>R23+R24</f>
        <v>21856214.649999999</v>
      </c>
      <c r="S22" s="34">
        <f t="shared" si="0"/>
        <v>1593.8666090558386</v>
      </c>
      <c r="T22" s="34">
        <f>MAX(T23:T24)</f>
        <v>3929.63</v>
      </c>
    </row>
    <row r="23" spans="1:20" ht="61.5" x14ac:dyDescent="0.5">
      <c r="A23" s="22">
        <v>1</v>
      </c>
      <c r="B23" s="28" t="s">
        <v>68</v>
      </c>
      <c r="C23" s="31">
        <v>1981</v>
      </c>
      <c r="D23" s="31">
        <v>2016</v>
      </c>
      <c r="E23" s="64" t="s">
        <v>107</v>
      </c>
      <c r="F23" s="31">
        <v>5</v>
      </c>
      <c r="G23" s="31">
        <v>5</v>
      </c>
      <c r="H23" s="32">
        <v>3982.4</v>
      </c>
      <c r="I23" s="32">
        <v>3501.5</v>
      </c>
      <c r="J23" s="32">
        <v>3375.6</v>
      </c>
      <c r="K23" s="63">
        <v>162</v>
      </c>
      <c r="L23" s="31" t="s">
        <v>108</v>
      </c>
      <c r="M23" s="31" t="s">
        <v>109</v>
      </c>
      <c r="N23" s="33" t="s">
        <v>110</v>
      </c>
      <c r="O23" s="34">
        <v>7550257.2599999998</v>
      </c>
      <c r="P23" s="34">
        <v>0</v>
      </c>
      <c r="Q23" s="34">
        <v>0</v>
      </c>
      <c r="R23" s="34">
        <f>O23-P23-Q23</f>
        <v>7550257.2599999998</v>
      </c>
      <c r="S23" s="34">
        <f t="shared" si="0"/>
        <v>1895.9063027320208</v>
      </c>
      <c r="T23" s="34">
        <v>3929.63</v>
      </c>
    </row>
    <row r="24" spans="1:20" ht="61.5" x14ac:dyDescent="0.5">
      <c r="A24" s="22">
        <v>2</v>
      </c>
      <c r="B24" s="28" t="s">
        <v>69</v>
      </c>
      <c r="C24" s="31">
        <v>1999</v>
      </c>
      <c r="D24" s="31">
        <v>2016</v>
      </c>
      <c r="E24" s="64" t="s">
        <v>107</v>
      </c>
      <c r="F24" s="31">
        <v>9</v>
      </c>
      <c r="G24" s="31">
        <v>1</v>
      </c>
      <c r="H24" s="32">
        <v>9730.3000000000011</v>
      </c>
      <c r="I24" s="32">
        <v>8665.1</v>
      </c>
      <c r="J24" s="32">
        <v>8342.7000000000007</v>
      </c>
      <c r="K24" s="63">
        <v>174</v>
      </c>
      <c r="L24" s="31" t="s">
        <v>108</v>
      </c>
      <c r="M24" s="31" t="s">
        <v>109</v>
      </c>
      <c r="N24" s="33" t="s">
        <v>110</v>
      </c>
      <c r="O24" s="34">
        <v>14305957.390000001</v>
      </c>
      <c r="P24" s="34">
        <v>0</v>
      </c>
      <c r="Q24" s="34">
        <v>0</v>
      </c>
      <c r="R24" s="34">
        <f>O24-P24-Q24</f>
        <v>14305957.390000001</v>
      </c>
      <c r="S24" s="34">
        <f t="shared" si="0"/>
        <v>1470.248336639158</v>
      </c>
      <c r="T24" s="34">
        <f>AF24</f>
        <v>0</v>
      </c>
    </row>
    <row r="25" spans="1:20" x14ac:dyDescent="0.25">
      <c r="A25" s="37"/>
      <c r="B25" s="37"/>
    </row>
    <row r="26" spans="1:20" x14ac:dyDescent="0.25">
      <c r="A26" s="37"/>
      <c r="B26" s="37"/>
    </row>
    <row r="27" spans="1:20" ht="26.25" x14ac:dyDescent="0.4">
      <c r="A27" s="43" t="s">
        <v>102</v>
      </c>
      <c r="B27" s="43"/>
    </row>
    <row r="28" spans="1:20" ht="26.25" x14ac:dyDescent="0.4">
      <c r="A28" s="43" t="s">
        <v>103</v>
      </c>
      <c r="B28" s="43"/>
    </row>
    <row r="29" spans="1:20" x14ac:dyDescent="0.25">
      <c r="A29" s="37"/>
      <c r="B29" s="37"/>
    </row>
  </sheetData>
  <mergeCells count="31">
    <mergeCell ref="A11:B11"/>
    <mergeCell ref="A18:B18"/>
    <mergeCell ref="A22:B22"/>
    <mergeCell ref="E1:F1"/>
    <mergeCell ref="M1:U1"/>
    <mergeCell ref="M2:U3"/>
    <mergeCell ref="M4:U4"/>
    <mergeCell ref="A5:U5"/>
    <mergeCell ref="R7:R8"/>
    <mergeCell ref="O6:R6"/>
    <mergeCell ref="S6:S8"/>
    <mergeCell ref="T6:T8"/>
    <mergeCell ref="C7:C9"/>
    <mergeCell ref="D7:D9"/>
    <mergeCell ref="I7:I8"/>
    <mergeCell ref="J7:J8"/>
    <mergeCell ref="O7:O8"/>
    <mergeCell ref="P7:P8"/>
    <mergeCell ref="Q7:Q8"/>
    <mergeCell ref="H6:H8"/>
    <mergeCell ref="I6:J6"/>
    <mergeCell ref="K6:K8"/>
    <mergeCell ref="L6:L9"/>
    <mergeCell ref="M6:M9"/>
    <mergeCell ref="N6:N9"/>
    <mergeCell ref="G6:G9"/>
    <mergeCell ref="A6:A9"/>
    <mergeCell ref="B6:B9"/>
    <mergeCell ref="C6:D6"/>
    <mergeCell ref="E6:E9"/>
    <mergeCell ref="F6:F9"/>
  </mergeCells>
  <pageMargins left="0.25" right="0.25" top="0.75" bottom="0.75" header="0.3" footer="0.3"/>
  <pageSetup paperSize="9" scale="27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31"/>
  <sheetViews>
    <sheetView zoomScale="80" zoomScaleNormal="80" workbookViewId="0">
      <selection activeCell="I7" sqref="I7"/>
    </sheetView>
  </sheetViews>
  <sheetFormatPr defaultRowHeight="15" x14ac:dyDescent="0.25"/>
  <cols>
    <col min="1" max="1" width="29.28515625" customWidth="1"/>
    <col min="2" max="2" width="33.85546875" customWidth="1"/>
    <col min="3" max="3" width="31.28515625" customWidth="1"/>
  </cols>
  <sheetData>
    <row r="1" spans="1:3" ht="18.75" x14ac:dyDescent="0.25">
      <c r="B1" s="118" t="s">
        <v>96</v>
      </c>
      <c r="C1" s="118"/>
    </row>
    <row r="2" spans="1:3" ht="83.25" customHeight="1" x14ac:dyDescent="0.25">
      <c r="B2" s="119" t="s">
        <v>104</v>
      </c>
      <c r="C2" s="119"/>
    </row>
    <row r="3" spans="1:3" ht="47.25" customHeight="1" x14ac:dyDescent="0.25">
      <c r="B3" s="120" t="s">
        <v>124</v>
      </c>
      <c r="C3" s="120"/>
    </row>
    <row r="4" spans="1:3" ht="99.75" customHeight="1" x14ac:dyDescent="0.25">
      <c r="A4" s="117" t="s">
        <v>97</v>
      </c>
      <c r="B4" s="117"/>
      <c r="C4" s="117"/>
    </row>
    <row r="6" spans="1:3" ht="31.5" x14ac:dyDescent="0.25">
      <c r="A6" s="113" t="s">
        <v>58</v>
      </c>
      <c r="B6" s="114"/>
      <c r="C6" s="76" t="s">
        <v>59</v>
      </c>
    </row>
    <row r="7" spans="1:3" ht="15.75" x14ac:dyDescent="0.25">
      <c r="A7" s="115" t="s">
        <v>60</v>
      </c>
      <c r="B7" s="116"/>
      <c r="C7" s="77">
        <v>52684989.379999995</v>
      </c>
    </row>
    <row r="8" spans="1:3" ht="15.75" x14ac:dyDescent="0.25">
      <c r="A8" s="115" t="s">
        <v>61</v>
      </c>
      <c r="B8" s="116"/>
      <c r="C8" s="77">
        <v>0</v>
      </c>
    </row>
    <row r="9" spans="1:3" ht="15.75" x14ac:dyDescent="0.25">
      <c r="A9" s="115" t="s">
        <v>62</v>
      </c>
      <c r="B9" s="116"/>
      <c r="C9" s="77">
        <v>0</v>
      </c>
    </row>
    <row r="10" spans="1:3" ht="15.75" x14ac:dyDescent="0.25">
      <c r="A10" s="115" t="s">
        <v>63</v>
      </c>
      <c r="B10" s="116"/>
      <c r="C10" s="77">
        <v>0</v>
      </c>
    </row>
    <row r="11" spans="1:3" ht="15.75" x14ac:dyDescent="0.25">
      <c r="A11" s="115" t="s">
        <v>64</v>
      </c>
      <c r="B11" s="116"/>
      <c r="C11" s="77">
        <v>52684989.379999995</v>
      </c>
    </row>
    <row r="12" spans="1:3" ht="35.25" customHeight="1" x14ac:dyDescent="0.25">
      <c r="A12" s="113" t="s">
        <v>58</v>
      </c>
      <c r="B12" s="114"/>
      <c r="C12" s="76" t="s">
        <v>65</v>
      </c>
    </row>
    <row r="13" spans="1:3" ht="15.75" x14ac:dyDescent="0.25">
      <c r="A13" s="115" t="s">
        <v>60</v>
      </c>
      <c r="B13" s="116"/>
      <c r="C13" s="77">
        <v>21856214.649999999</v>
      </c>
    </row>
    <row r="14" spans="1:3" ht="15.75" x14ac:dyDescent="0.25">
      <c r="A14" s="115" t="s">
        <v>61</v>
      </c>
      <c r="B14" s="116"/>
      <c r="C14" s="77">
        <v>0</v>
      </c>
    </row>
    <row r="15" spans="1:3" ht="15.75" x14ac:dyDescent="0.25">
      <c r="A15" s="115" t="s">
        <v>62</v>
      </c>
      <c r="B15" s="116"/>
      <c r="C15" s="77">
        <v>0</v>
      </c>
    </row>
    <row r="16" spans="1:3" ht="15.75" x14ac:dyDescent="0.25">
      <c r="A16" s="115" t="s">
        <v>63</v>
      </c>
      <c r="B16" s="116"/>
      <c r="C16" s="77">
        <v>0</v>
      </c>
    </row>
    <row r="17" spans="1:3" ht="15.75" x14ac:dyDescent="0.25">
      <c r="A17" s="115" t="s">
        <v>64</v>
      </c>
      <c r="B17" s="116"/>
      <c r="C17" s="77">
        <v>21856214.649999999</v>
      </c>
    </row>
    <row r="18" spans="1:3" ht="31.5" x14ac:dyDescent="0.25">
      <c r="A18" s="113" t="s">
        <v>58</v>
      </c>
      <c r="B18" s="114"/>
      <c r="C18" s="76" t="s">
        <v>66</v>
      </c>
    </row>
    <row r="19" spans="1:3" ht="15.75" x14ac:dyDescent="0.25">
      <c r="A19" s="115" t="s">
        <v>60</v>
      </c>
      <c r="B19" s="116"/>
      <c r="C19" s="77">
        <v>21856214.649999999</v>
      </c>
    </row>
    <row r="20" spans="1:3" ht="15.75" x14ac:dyDescent="0.25">
      <c r="A20" s="115" t="s">
        <v>61</v>
      </c>
      <c r="B20" s="116"/>
      <c r="C20" s="77">
        <v>0</v>
      </c>
    </row>
    <row r="21" spans="1:3" ht="15.75" x14ac:dyDescent="0.25">
      <c r="A21" s="115" t="s">
        <v>62</v>
      </c>
      <c r="B21" s="116"/>
      <c r="C21" s="77">
        <v>0</v>
      </c>
    </row>
    <row r="22" spans="1:3" ht="15.75" x14ac:dyDescent="0.25">
      <c r="A22" s="115" t="s">
        <v>63</v>
      </c>
      <c r="B22" s="116"/>
      <c r="C22" s="77">
        <v>0</v>
      </c>
    </row>
    <row r="23" spans="1:3" ht="15.75" x14ac:dyDescent="0.25">
      <c r="A23" s="115" t="s">
        <v>64</v>
      </c>
      <c r="B23" s="116"/>
      <c r="C23" s="77">
        <v>21856214.649999999</v>
      </c>
    </row>
    <row r="24" spans="1:3" ht="85.5" customHeight="1" x14ac:dyDescent="0.25">
      <c r="A24" s="113" t="s">
        <v>116</v>
      </c>
      <c r="B24" s="114"/>
      <c r="C24" s="76" t="s">
        <v>115</v>
      </c>
    </row>
    <row r="25" spans="1:3" ht="15.75" customHeight="1" x14ac:dyDescent="0.25">
      <c r="A25" s="115" t="s">
        <v>60</v>
      </c>
      <c r="B25" s="116"/>
      <c r="C25" s="77">
        <v>0</v>
      </c>
    </row>
    <row r="26" spans="1:3" ht="15.75" customHeight="1" x14ac:dyDescent="0.25">
      <c r="A26" s="115" t="s">
        <v>62</v>
      </c>
      <c r="B26" s="116"/>
      <c r="C26" s="77">
        <v>0</v>
      </c>
    </row>
    <row r="27" spans="1:3" ht="15.75" x14ac:dyDescent="0.25">
      <c r="A27" s="115" t="s">
        <v>63</v>
      </c>
      <c r="B27" s="116"/>
      <c r="C27" s="77">
        <v>0</v>
      </c>
    </row>
    <row r="28" spans="1:3" ht="15.75" x14ac:dyDescent="0.25">
      <c r="A28" s="115" t="s">
        <v>64</v>
      </c>
      <c r="B28" s="116"/>
      <c r="C28" s="77">
        <v>0</v>
      </c>
    </row>
    <row r="30" spans="1:3" ht="15.75" x14ac:dyDescent="0.25">
      <c r="A30" s="38" t="s">
        <v>102</v>
      </c>
    </row>
    <row r="31" spans="1:3" ht="15.75" x14ac:dyDescent="0.25">
      <c r="A31" s="38" t="s">
        <v>103</v>
      </c>
    </row>
  </sheetData>
  <mergeCells count="27">
    <mergeCell ref="A4:C4"/>
    <mergeCell ref="B1:C1"/>
    <mergeCell ref="B2:C2"/>
    <mergeCell ref="B3:C3"/>
    <mergeCell ref="A20:B20"/>
    <mergeCell ref="A10:B10"/>
    <mergeCell ref="A11:B11"/>
    <mergeCell ref="A12:B12"/>
    <mergeCell ref="A13:B13"/>
    <mergeCell ref="A14:B14"/>
    <mergeCell ref="A6:B6"/>
    <mergeCell ref="A7:B7"/>
    <mergeCell ref="A8:B8"/>
    <mergeCell ref="A9:B9"/>
    <mergeCell ref="A21:B21"/>
    <mergeCell ref="A22:B22"/>
    <mergeCell ref="A23:B23"/>
    <mergeCell ref="A15:B15"/>
    <mergeCell ref="A16:B16"/>
    <mergeCell ref="A17:B17"/>
    <mergeCell ref="A18:B18"/>
    <mergeCell ref="A19:B19"/>
    <mergeCell ref="A24:B24"/>
    <mergeCell ref="A25:B25"/>
    <mergeCell ref="A26:B26"/>
    <mergeCell ref="A27:B27"/>
    <mergeCell ref="A28:B28"/>
  </mergeCells>
  <pageMargins left="0.25" right="0.25" top="0.75" bottom="0.75" header="0.3" footer="0.3"/>
  <pageSetup paperSize="9" scale="93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R33"/>
  <sheetViews>
    <sheetView zoomScale="30" zoomScaleNormal="30" workbookViewId="0">
      <selection activeCell="Z2" sqref="Z2:AI2"/>
    </sheetView>
  </sheetViews>
  <sheetFormatPr defaultRowHeight="21" x14ac:dyDescent="0.35"/>
  <cols>
    <col min="1" max="1" width="11.42578125" style="5" customWidth="1"/>
    <col min="2" max="2" width="57.28515625" style="5" customWidth="1"/>
    <col min="3" max="3" width="22.7109375" style="5" customWidth="1"/>
    <col min="4" max="4" width="26.42578125" style="5" customWidth="1"/>
    <col min="5" max="5" width="38.5703125" style="5" customWidth="1"/>
    <col min="6" max="6" width="25.7109375" style="5" customWidth="1"/>
    <col min="7" max="7" width="22.42578125" style="5" customWidth="1"/>
    <col min="8" max="11" width="26.42578125" style="5" customWidth="1"/>
    <col min="12" max="13" width="21.7109375" style="5" customWidth="1"/>
    <col min="14" max="14" width="30.28515625" style="5" customWidth="1"/>
    <col min="15" max="15" width="34" style="5" customWidth="1"/>
    <col min="16" max="23" width="21.7109375" style="5" customWidth="1"/>
    <col min="24" max="24" width="42.5703125" style="5" customWidth="1"/>
    <col min="25" max="26" width="21.7109375" style="5" customWidth="1"/>
    <col min="27" max="31" width="27.42578125" style="5" customWidth="1"/>
    <col min="32" max="35" width="15.28515625" style="5" customWidth="1"/>
    <col min="36" max="16384" width="9.140625" style="5"/>
  </cols>
  <sheetData>
    <row r="1" spans="1:35" x14ac:dyDescent="0.35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</row>
    <row r="2" spans="1:35" ht="180" customHeight="1" x14ac:dyDescent="0.35">
      <c r="A2"/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 s="143" t="s">
        <v>125</v>
      </c>
      <c r="AA2" s="144"/>
      <c r="AB2" s="144"/>
      <c r="AC2" s="144"/>
      <c r="AD2" s="144"/>
      <c r="AE2" s="144"/>
      <c r="AF2" s="144"/>
      <c r="AG2" s="144"/>
      <c r="AH2" s="144"/>
      <c r="AI2" s="144"/>
    </row>
    <row r="3" spans="1:35" x14ac:dyDescent="0.35">
      <c r="A3"/>
      <c r="B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</row>
    <row r="4" spans="1:35" ht="157.5" customHeight="1" x14ac:dyDescent="0.8">
      <c r="A4" s="145" t="s">
        <v>98</v>
      </c>
      <c r="B4" s="145"/>
      <c r="C4" s="145"/>
      <c r="D4" s="145"/>
      <c r="E4" s="145"/>
      <c r="F4" s="145"/>
      <c r="G4" s="145"/>
      <c r="H4" s="145"/>
      <c r="I4" s="145"/>
      <c r="J4" s="145"/>
      <c r="K4" s="145"/>
      <c r="L4" s="145"/>
      <c r="M4" s="145"/>
      <c r="N4" s="145"/>
      <c r="O4" s="145"/>
      <c r="P4" s="145"/>
      <c r="Q4" s="145"/>
      <c r="R4" s="145"/>
      <c r="S4" s="145"/>
      <c r="T4" s="145"/>
      <c r="U4" s="145"/>
      <c r="V4" s="145"/>
      <c r="W4" s="145"/>
      <c r="X4" s="145"/>
      <c r="Y4" s="145"/>
      <c r="Z4" s="145"/>
      <c r="AA4" s="145"/>
      <c r="AB4" s="145"/>
      <c r="AC4" s="145"/>
      <c r="AD4" s="145"/>
      <c r="AE4" s="145"/>
      <c r="AF4" s="145"/>
      <c r="AG4" s="145"/>
      <c r="AH4" s="145"/>
      <c r="AI4" s="145"/>
    </row>
    <row r="5" spans="1:35" ht="54" customHeight="1" x14ac:dyDescent="0.65">
      <c r="A5" s="146" t="s">
        <v>99</v>
      </c>
      <c r="B5" s="146"/>
      <c r="C5" s="146"/>
      <c r="D5" s="146"/>
      <c r="E5" s="146"/>
      <c r="F5" s="146"/>
      <c r="G5" s="146"/>
      <c r="H5" s="146"/>
      <c r="I5" s="146"/>
      <c r="J5" s="146"/>
      <c r="K5" s="146"/>
      <c r="L5" s="146"/>
      <c r="M5" s="146"/>
      <c r="N5" s="146"/>
      <c r="O5" s="146"/>
      <c r="P5" s="146"/>
      <c r="Q5" s="146"/>
      <c r="R5" s="146"/>
      <c r="S5" s="146"/>
      <c r="T5" s="146"/>
      <c r="U5" s="146"/>
      <c r="V5" s="146"/>
      <c r="W5" s="146"/>
      <c r="X5" s="146"/>
      <c r="Y5" s="146"/>
      <c r="Z5" s="146"/>
      <c r="AA5" s="146"/>
      <c r="AB5" s="146"/>
      <c r="AC5" s="146"/>
      <c r="AD5" s="146"/>
      <c r="AE5" s="146"/>
      <c r="AF5" s="146"/>
      <c r="AG5" s="146"/>
      <c r="AH5" s="146"/>
      <c r="AI5" s="146"/>
    </row>
    <row r="7" spans="1:35" ht="45.75" x14ac:dyDescent="0.35">
      <c r="A7" s="123" t="s">
        <v>0</v>
      </c>
      <c r="B7" s="123" t="s">
        <v>1</v>
      </c>
      <c r="C7" s="123" t="s">
        <v>74</v>
      </c>
      <c r="D7" s="124" t="s">
        <v>75</v>
      </c>
      <c r="E7" s="127" t="s">
        <v>2</v>
      </c>
      <c r="F7" s="130" t="s">
        <v>76</v>
      </c>
      <c r="G7" s="130"/>
      <c r="H7" s="130"/>
      <c r="I7" s="130"/>
      <c r="J7" s="130"/>
      <c r="K7" s="130"/>
      <c r="L7" s="130"/>
      <c r="M7" s="130"/>
      <c r="N7" s="130"/>
      <c r="O7" s="130"/>
      <c r="P7" s="130"/>
      <c r="Q7" s="130"/>
      <c r="R7" s="130"/>
      <c r="S7" s="130"/>
      <c r="T7" s="130"/>
      <c r="U7" s="130"/>
      <c r="V7" s="147" t="s">
        <v>3</v>
      </c>
      <c r="W7" s="147"/>
      <c r="X7" s="147"/>
      <c r="Y7" s="147"/>
      <c r="Z7" s="147"/>
      <c r="AA7" s="147"/>
      <c r="AB7" s="147"/>
      <c r="AC7" s="147"/>
      <c r="AD7" s="147"/>
      <c r="AE7" s="147"/>
      <c r="AF7" s="147"/>
      <c r="AG7" s="148" t="s">
        <v>4</v>
      </c>
      <c r="AH7" s="148" t="s">
        <v>5</v>
      </c>
      <c r="AI7" s="148" t="s">
        <v>6</v>
      </c>
    </row>
    <row r="8" spans="1:35" ht="305.25" customHeight="1" x14ac:dyDescent="0.35">
      <c r="A8" s="123"/>
      <c r="B8" s="123"/>
      <c r="C8" s="123"/>
      <c r="D8" s="125"/>
      <c r="E8" s="128"/>
      <c r="F8" s="151" t="s">
        <v>7</v>
      </c>
      <c r="G8" s="151"/>
      <c r="H8" s="151"/>
      <c r="I8" s="151"/>
      <c r="J8" s="151"/>
      <c r="K8" s="151"/>
      <c r="L8" s="137" t="s">
        <v>8</v>
      </c>
      <c r="M8" s="138"/>
      <c r="N8" s="137" t="s">
        <v>9</v>
      </c>
      <c r="O8" s="138"/>
      <c r="P8" s="137" t="s">
        <v>10</v>
      </c>
      <c r="Q8" s="138"/>
      <c r="R8" s="137" t="s">
        <v>11</v>
      </c>
      <c r="S8" s="138"/>
      <c r="T8" s="137" t="s">
        <v>12</v>
      </c>
      <c r="U8" s="138"/>
      <c r="V8" s="133" t="s">
        <v>13</v>
      </c>
      <c r="W8" s="135" t="s">
        <v>77</v>
      </c>
      <c r="X8" s="135" t="s">
        <v>15</v>
      </c>
      <c r="Y8" s="135" t="s">
        <v>16</v>
      </c>
      <c r="Z8" s="133" t="s">
        <v>17</v>
      </c>
      <c r="AA8" s="135" t="s">
        <v>78</v>
      </c>
      <c r="AB8" s="135" t="s">
        <v>79</v>
      </c>
      <c r="AC8" s="135" t="s">
        <v>80</v>
      </c>
      <c r="AD8" s="131" t="s">
        <v>21</v>
      </c>
      <c r="AE8" s="131" t="s">
        <v>22</v>
      </c>
      <c r="AF8" s="131" t="s">
        <v>81</v>
      </c>
      <c r="AG8" s="149"/>
      <c r="AH8" s="149"/>
      <c r="AI8" s="149"/>
    </row>
    <row r="9" spans="1:35" ht="408.75" customHeight="1" x14ac:dyDescent="0.35">
      <c r="A9" s="123"/>
      <c r="B9" s="123"/>
      <c r="C9" s="123"/>
      <c r="D9" s="126"/>
      <c r="E9" s="129"/>
      <c r="F9" s="51" t="s">
        <v>24</v>
      </c>
      <c r="G9" s="51" t="s">
        <v>25</v>
      </c>
      <c r="H9" s="51" t="s">
        <v>26</v>
      </c>
      <c r="I9" s="51" t="s">
        <v>27</v>
      </c>
      <c r="J9" s="51" t="s">
        <v>28</v>
      </c>
      <c r="K9" s="51" t="s">
        <v>29</v>
      </c>
      <c r="L9" s="139"/>
      <c r="M9" s="140"/>
      <c r="N9" s="139"/>
      <c r="O9" s="140"/>
      <c r="P9" s="139"/>
      <c r="Q9" s="140"/>
      <c r="R9" s="139"/>
      <c r="S9" s="140"/>
      <c r="T9" s="139"/>
      <c r="U9" s="140"/>
      <c r="V9" s="134"/>
      <c r="W9" s="136"/>
      <c r="X9" s="136"/>
      <c r="Y9" s="136"/>
      <c r="Z9" s="134"/>
      <c r="AA9" s="136"/>
      <c r="AB9" s="136"/>
      <c r="AC9" s="136"/>
      <c r="AD9" s="132"/>
      <c r="AE9" s="132"/>
      <c r="AF9" s="132"/>
      <c r="AG9" s="149"/>
      <c r="AH9" s="149"/>
      <c r="AI9" s="149"/>
    </row>
    <row r="10" spans="1:35" s="35" customFormat="1" ht="46.5" x14ac:dyDescent="0.7">
      <c r="A10" s="123"/>
      <c r="B10" s="123"/>
      <c r="C10" s="123"/>
      <c r="D10" s="52" t="s">
        <v>82</v>
      </c>
      <c r="E10" s="53" t="s">
        <v>30</v>
      </c>
      <c r="F10" s="52" t="s">
        <v>30</v>
      </c>
      <c r="G10" s="52" t="s">
        <v>30</v>
      </c>
      <c r="H10" s="52" t="s">
        <v>30</v>
      </c>
      <c r="I10" s="52" t="s">
        <v>30</v>
      </c>
      <c r="J10" s="52" t="s">
        <v>30</v>
      </c>
      <c r="K10" s="52" t="s">
        <v>30</v>
      </c>
      <c r="L10" s="52" t="s">
        <v>31</v>
      </c>
      <c r="M10" s="52" t="s">
        <v>30</v>
      </c>
      <c r="N10" s="52" t="s">
        <v>32</v>
      </c>
      <c r="O10" s="52" t="s">
        <v>30</v>
      </c>
      <c r="P10" s="52" t="s">
        <v>32</v>
      </c>
      <c r="Q10" s="52" t="s">
        <v>30</v>
      </c>
      <c r="R10" s="52" t="s">
        <v>32</v>
      </c>
      <c r="S10" s="52" t="s">
        <v>30</v>
      </c>
      <c r="T10" s="52" t="s">
        <v>33</v>
      </c>
      <c r="U10" s="52" t="s">
        <v>30</v>
      </c>
      <c r="V10" s="52" t="s">
        <v>30</v>
      </c>
      <c r="W10" s="52" t="s">
        <v>30</v>
      </c>
      <c r="X10" s="52" t="s">
        <v>30</v>
      </c>
      <c r="Y10" s="52" t="s">
        <v>30</v>
      </c>
      <c r="Z10" s="52" t="s">
        <v>30</v>
      </c>
      <c r="AA10" s="52" t="s">
        <v>30</v>
      </c>
      <c r="AB10" s="52" t="s">
        <v>30</v>
      </c>
      <c r="AC10" s="52" t="s">
        <v>30</v>
      </c>
      <c r="AD10" s="52" t="s">
        <v>30</v>
      </c>
      <c r="AE10" s="52" t="s">
        <v>30</v>
      </c>
      <c r="AF10" s="52" t="s">
        <v>30</v>
      </c>
      <c r="AG10" s="150"/>
      <c r="AH10" s="150"/>
      <c r="AI10" s="150"/>
    </row>
    <row r="11" spans="1:35" s="40" customFormat="1" ht="72.75" customHeight="1" x14ac:dyDescent="0.5">
      <c r="A11" s="39">
        <v>1</v>
      </c>
      <c r="B11" s="39">
        <v>2</v>
      </c>
      <c r="C11" s="39">
        <v>3</v>
      </c>
      <c r="D11" s="39">
        <v>4</v>
      </c>
      <c r="E11" s="39">
        <v>5</v>
      </c>
      <c r="F11" s="39">
        <v>6</v>
      </c>
      <c r="G11" s="39">
        <v>7</v>
      </c>
      <c r="H11" s="39">
        <v>8</v>
      </c>
      <c r="I11" s="39">
        <v>9</v>
      </c>
      <c r="J11" s="39">
        <v>10</v>
      </c>
      <c r="K11" s="39">
        <v>11</v>
      </c>
      <c r="L11" s="39">
        <v>12</v>
      </c>
      <c r="M11" s="39">
        <v>13</v>
      </c>
      <c r="N11" s="39">
        <v>14</v>
      </c>
      <c r="O11" s="39">
        <v>15</v>
      </c>
      <c r="P11" s="39">
        <v>16</v>
      </c>
      <c r="Q11" s="39">
        <v>17</v>
      </c>
      <c r="R11" s="39">
        <v>18</v>
      </c>
      <c r="S11" s="39">
        <v>19</v>
      </c>
      <c r="T11" s="39">
        <v>20</v>
      </c>
      <c r="U11" s="39">
        <v>21</v>
      </c>
      <c r="V11" s="39">
        <v>22</v>
      </c>
      <c r="W11" s="39">
        <v>23</v>
      </c>
      <c r="X11" s="39">
        <v>24</v>
      </c>
      <c r="Y11" s="39">
        <v>25</v>
      </c>
      <c r="Z11" s="39">
        <v>26</v>
      </c>
      <c r="AA11" s="39">
        <v>27</v>
      </c>
      <c r="AB11" s="39">
        <v>28</v>
      </c>
      <c r="AC11" s="39">
        <v>29</v>
      </c>
      <c r="AD11" s="39">
        <v>30</v>
      </c>
      <c r="AE11" s="39">
        <v>31</v>
      </c>
      <c r="AF11" s="39">
        <v>32</v>
      </c>
      <c r="AG11" s="39">
        <v>33</v>
      </c>
      <c r="AH11" s="39">
        <v>34</v>
      </c>
      <c r="AI11" s="39">
        <v>35</v>
      </c>
    </row>
    <row r="12" spans="1:35" ht="111.75" customHeight="1" x14ac:dyDescent="0.55000000000000004">
      <c r="A12" s="141" t="s">
        <v>84</v>
      </c>
      <c r="B12" s="142"/>
      <c r="C12" s="68" t="s">
        <v>106</v>
      </c>
      <c r="D12" s="69">
        <f>AVERAGE(D13:D17)</f>
        <v>0.87974755396834392</v>
      </c>
      <c r="E12" s="70">
        <f>SUM(E13:E17)</f>
        <v>1542530.93</v>
      </c>
      <c r="F12" s="70">
        <f t="shared" ref="F12:AF12" si="0">SUM(F13:F17)</f>
        <v>0</v>
      </c>
      <c r="G12" s="70">
        <f t="shared" si="0"/>
        <v>0</v>
      </c>
      <c r="H12" s="70">
        <f t="shared" si="0"/>
        <v>0</v>
      </c>
      <c r="I12" s="70">
        <f t="shared" si="0"/>
        <v>0</v>
      </c>
      <c r="J12" s="70">
        <f t="shared" si="0"/>
        <v>0</v>
      </c>
      <c r="K12" s="70">
        <f t="shared" si="0"/>
        <v>0</v>
      </c>
      <c r="L12" s="71">
        <f t="shared" si="0"/>
        <v>0</v>
      </c>
      <c r="M12" s="70">
        <f t="shared" si="0"/>
        <v>0</v>
      </c>
      <c r="N12" s="70">
        <f t="shared" si="0"/>
        <v>5282.4000000000005</v>
      </c>
      <c r="O12" s="74">
        <f t="shared" si="0"/>
        <v>1519734.91</v>
      </c>
      <c r="P12" s="74">
        <f t="shared" si="0"/>
        <v>0</v>
      </c>
      <c r="Q12" s="70">
        <f t="shared" si="0"/>
        <v>0</v>
      </c>
      <c r="R12" s="70">
        <f t="shared" si="0"/>
        <v>0</v>
      </c>
      <c r="S12" s="70">
        <f t="shared" si="0"/>
        <v>0</v>
      </c>
      <c r="T12" s="70">
        <f t="shared" si="0"/>
        <v>0</v>
      </c>
      <c r="U12" s="70">
        <f t="shared" si="0"/>
        <v>0</v>
      </c>
      <c r="V12" s="70">
        <f t="shared" si="0"/>
        <v>0</v>
      </c>
      <c r="W12" s="70">
        <f t="shared" si="0"/>
        <v>0</v>
      </c>
      <c r="X12" s="70">
        <f t="shared" si="0"/>
        <v>0</v>
      </c>
      <c r="Y12" s="70">
        <f t="shared" si="0"/>
        <v>0</v>
      </c>
      <c r="Z12" s="70">
        <f t="shared" si="0"/>
        <v>0</v>
      </c>
      <c r="AA12" s="70">
        <f t="shared" si="0"/>
        <v>0</v>
      </c>
      <c r="AB12" s="70">
        <f t="shared" si="0"/>
        <v>0</v>
      </c>
      <c r="AC12" s="70">
        <f t="shared" si="0"/>
        <v>0</v>
      </c>
      <c r="AD12" s="70">
        <f t="shared" si="0"/>
        <v>22796.019999999997</v>
      </c>
      <c r="AE12" s="70">
        <f t="shared" si="0"/>
        <v>0</v>
      </c>
      <c r="AF12" s="70">
        <f t="shared" si="0"/>
        <v>0</v>
      </c>
      <c r="AG12" s="50" t="s">
        <v>106</v>
      </c>
      <c r="AH12" s="50" t="s">
        <v>106</v>
      </c>
      <c r="AI12" s="50" t="s">
        <v>106</v>
      </c>
    </row>
    <row r="13" spans="1:35" ht="96" customHeight="1" x14ac:dyDescent="0.65">
      <c r="A13" s="44">
        <v>1</v>
      </c>
      <c r="B13" s="42" t="str">
        <f>'[1]реест - вост раб'!B10</f>
        <v>Радужный г, 1-й кв-л, 18</v>
      </c>
      <c r="C13" s="72" t="s">
        <v>117</v>
      </c>
      <c r="D13" s="69">
        <v>0.9054350997618551</v>
      </c>
      <c r="E13" s="70">
        <f t="shared" ref="E13:E17" si="1">F13+G13+H13+I13+J13+K13+M13+O13+Q13+S13+U13+V13+W13+X13+Y13+Z13+AA13+AB13+AC13+AD13+AE13+AF13</f>
        <v>382556.25999999995</v>
      </c>
      <c r="F13" s="70">
        <v>0</v>
      </c>
      <c r="G13" s="70">
        <v>0</v>
      </c>
      <c r="H13" s="70">
        <v>0</v>
      </c>
      <c r="I13" s="70">
        <v>0</v>
      </c>
      <c r="J13" s="70">
        <v>0</v>
      </c>
      <c r="K13" s="70">
        <v>0</v>
      </c>
      <c r="L13" s="71">
        <v>0</v>
      </c>
      <c r="M13" s="70">
        <v>0</v>
      </c>
      <c r="N13" s="70">
        <v>1160.0999999999999</v>
      </c>
      <c r="O13" s="74">
        <v>376902.72</v>
      </c>
      <c r="P13" s="74">
        <v>0</v>
      </c>
      <c r="Q13" s="70">
        <v>0</v>
      </c>
      <c r="R13" s="70">
        <v>0</v>
      </c>
      <c r="S13" s="73">
        <v>0</v>
      </c>
      <c r="T13" s="70">
        <v>0</v>
      </c>
      <c r="U13" s="70">
        <v>0</v>
      </c>
      <c r="V13" s="70">
        <v>0</v>
      </c>
      <c r="W13" s="70">
        <v>0</v>
      </c>
      <c r="X13" s="70">
        <v>0</v>
      </c>
      <c r="Y13" s="70">
        <v>0</v>
      </c>
      <c r="Z13" s="70">
        <v>0</v>
      </c>
      <c r="AA13" s="70">
        <v>0</v>
      </c>
      <c r="AB13" s="70">
        <v>0</v>
      </c>
      <c r="AC13" s="70">
        <v>0</v>
      </c>
      <c r="AD13" s="70">
        <f>ROUND(O13*1.5%,2)</f>
        <v>5653.54</v>
      </c>
      <c r="AE13" s="70">
        <v>0</v>
      </c>
      <c r="AF13" s="70">
        <v>0</v>
      </c>
      <c r="AG13" s="50" t="s">
        <v>73</v>
      </c>
      <c r="AH13" s="50">
        <v>2020</v>
      </c>
      <c r="AI13" s="50">
        <v>2020</v>
      </c>
    </row>
    <row r="14" spans="1:35" ht="105.75" customHeight="1" x14ac:dyDescent="0.65">
      <c r="A14" s="44">
        <v>2</v>
      </c>
      <c r="B14" s="42" t="str">
        <f>'[1]реест - вост раб'!B11</f>
        <v>Радужный г, 1-й кв-л, 23</v>
      </c>
      <c r="C14" s="72" t="s">
        <v>118</v>
      </c>
      <c r="D14" s="69">
        <v>0.87345236547698324</v>
      </c>
      <c r="E14" s="70">
        <f t="shared" si="1"/>
        <v>381284.05</v>
      </c>
      <c r="F14" s="70">
        <v>0</v>
      </c>
      <c r="G14" s="70">
        <v>0</v>
      </c>
      <c r="H14" s="70">
        <v>0</v>
      </c>
      <c r="I14" s="70">
        <v>0</v>
      </c>
      <c r="J14" s="70">
        <v>0</v>
      </c>
      <c r="K14" s="70">
        <v>0</v>
      </c>
      <c r="L14" s="71">
        <v>0</v>
      </c>
      <c r="M14" s="70">
        <v>0</v>
      </c>
      <c r="N14" s="70">
        <v>1192.7</v>
      </c>
      <c r="O14" s="74">
        <v>375649.31</v>
      </c>
      <c r="P14" s="74">
        <v>0</v>
      </c>
      <c r="Q14" s="70">
        <v>0</v>
      </c>
      <c r="R14" s="70">
        <v>0</v>
      </c>
      <c r="S14" s="73">
        <v>0</v>
      </c>
      <c r="T14" s="70">
        <v>0</v>
      </c>
      <c r="U14" s="70">
        <v>0</v>
      </c>
      <c r="V14" s="70">
        <v>0</v>
      </c>
      <c r="W14" s="70">
        <v>0</v>
      </c>
      <c r="X14" s="70">
        <v>0</v>
      </c>
      <c r="Y14" s="70">
        <v>0</v>
      </c>
      <c r="Z14" s="70">
        <v>0</v>
      </c>
      <c r="AA14" s="70">
        <v>0</v>
      </c>
      <c r="AB14" s="70">
        <v>0</v>
      </c>
      <c r="AC14" s="70">
        <v>0</v>
      </c>
      <c r="AD14" s="70">
        <f>ROUND(O14*1.5%,2)</f>
        <v>5634.74</v>
      </c>
      <c r="AE14" s="70">
        <v>0</v>
      </c>
      <c r="AF14" s="70">
        <v>0</v>
      </c>
      <c r="AG14" s="50" t="s">
        <v>73</v>
      </c>
      <c r="AH14" s="50">
        <v>2020</v>
      </c>
      <c r="AI14" s="50">
        <v>2020</v>
      </c>
    </row>
    <row r="15" spans="1:35" ht="90.75" customHeight="1" x14ac:dyDescent="0.65">
      <c r="A15" s="44">
        <v>3</v>
      </c>
      <c r="B15" s="42" t="str">
        <f>'[1]реест - вост раб'!B12</f>
        <v>Радужный г, 1-й кв-л, 26</v>
      </c>
      <c r="C15" s="72" t="s">
        <v>119</v>
      </c>
      <c r="D15" s="69">
        <v>0.86236529068576662</v>
      </c>
      <c r="E15" s="70">
        <f t="shared" si="1"/>
        <v>292385.17000000004</v>
      </c>
      <c r="F15" s="70">
        <v>0</v>
      </c>
      <c r="G15" s="70">
        <v>0</v>
      </c>
      <c r="H15" s="70">
        <v>0</v>
      </c>
      <c r="I15" s="70">
        <v>0</v>
      </c>
      <c r="J15" s="70">
        <v>0</v>
      </c>
      <c r="K15" s="70">
        <v>0</v>
      </c>
      <c r="L15" s="71">
        <v>0</v>
      </c>
      <c r="M15" s="70">
        <v>0</v>
      </c>
      <c r="N15" s="70">
        <v>1207</v>
      </c>
      <c r="O15" s="74">
        <v>288064.21000000002</v>
      </c>
      <c r="P15" s="74">
        <v>0</v>
      </c>
      <c r="Q15" s="70">
        <v>0</v>
      </c>
      <c r="R15" s="70">
        <v>0</v>
      </c>
      <c r="S15" s="73">
        <v>0</v>
      </c>
      <c r="T15" s="70">
        <v>0</v>
      </c>
      <c r="U15" s="70">
        <v>0</v>
      </c>
      <c r="V15" s="70">
        <v>0</v>
      </c>
      <c r="W15" s="70">
        <v>0</v>
      </c>
      <c r="X15" s="70">
        <v>0</v>
      </c>
      <c r="Y15" s="70">
        <v>0</v>
      </c>
      <c r="Z15" s="70">
        <v>0</v>
      </c>
      <c r="AA15" s="70">
        <v>0</v>
      </c>
      <c r="AB15" s="70">
        <v>0</v>
      </c>
      <c r="AC15" s="70">
        <v>0</v>
      </c>
      <c r="AD15" s="70">
        <f>ROUND(O15*1.5%,2)</f>
        <v>4320.96</v>
      </c>
      <c r="AE15" s="70">
        <v>0</v>
      </c>
      <c r="AF15" s="70">
        <v>0</v>
      </c>
      <c r="AG15" s="50" t="s">
        <v>73</v>
      </c>
      <c r="AH15" s="50">
        <v>2020</v>
      </c>
      <c r="AI15" s="50">
        <v>2020</v>
      </c>
    </row>
    <row r="16" spans="1:35" ht="100.5" customHeight="1" x14ac:dyDescent="0.65">
      <c r="A16" s="44">
        <v>4</v>
      </c>
      <c r="B16" s="42" t="str">
        <f>'[1]реест - вост раб'!B13</f>
        <v>Радужный г, 1-й кв-л, 27</v>
      </c>
      <c r="C16" s="72" t="s">
        <v>120</v>
      </c>
      <c r="D16" s="69">
        <v>0.85951459937778774</v>
      </c>
      <c r="E16" s="70">
        <f t="shared" si="1"/>
        <v>292385.17000000004</v>
      </c>
      <c r="F16" s="70">
        <v>0</v>
      </c>
      <c r="G16" s="70">
        <v>0</v>
      </c>
      <c r="H16" s="70">
        <v>0</v>
      </c>
      <c r="I16" s="70">
        <v>0</v>
      </c>
      <c r="J16" s="70">
        <v>0</v>
      </c>
      <c r="K16" s="70">
        <v>0</v>
      </c>
      <c r="L16" s="71">
        <v>0</v>
      </c>
      <c r="M16" s="70">
        <v>0</v>
      </c>
      <c r="N16" s="70">
        <v>1206</v>
      </c>
      <c r="O16" s="74">
        <v>288064.21000000002</v>
      </c>
      <c r="P16" s="74">
        <v>0</v>
      </c>
      <c r="Q16" s="70">
        <v>0</v>
      </c>
      <c r="R16" s="70">
        <v>0</v>
      </c>
      <c r="S16" s="73">
        <v>0</v>
      </c>
      <c r="T16" s="70">
        <v>0</v>
      </c>
      <c r="U16" s="70">
        <v>0</v>
      </c>
      <c r="V16" s="70">
        <v>0</v>
      </c>
      <c r="W16" s="70">
        <v>0</v>
      </c>
      <c r="X16" s="70">
        <v>0</v>
      </c>
      <c r="Y16" s="70">
        <v>0</v>
      </c>
      <c r="Z16" s="70">
        <v>0</v>
      </c>
      <c r="AA16" s="70">
        <v>0</v>
      </c>
      <c r="AB16" s="70">
        <v>0</v>
      </c>
      <c r="AC16" s="70">
        <v>0</v>
      </c>
      <c r="AD16" s="70">
        <f>ROUND(O16*1.5%,2)</f>
        <v>4320.96</v>
      </c>
      <c r="AE16" s="70">
        <v>0</v>
      </c>
      <c r="AF16" s="70">
        <v>0</v>
      </c>
      <c r="AG16" s="50" t="s">
        <v>73</v>
      </c>
      <c r="AH16" s="50">
        <v>2020</v>
      </c>
      <c r="AI16" s="50">
        <v>2020</v>
      </c>
    </row>
    <row r="17" spans="1:44" ht="94.5" customHeight="1" x14ac:dyDescent="0.65">
      <c r="A17" s="44">
        <v>5</v>
      </c>
      <c r="B17" s="42" t="str">
        <f>'[1]реест - вост раб'!B14</f>
        <v>Радужный г, 1-й кв-л, 29</v>
      </c>
      <c r="C17" s="72" t="s">
        <v>121</v>
      </c>
      <c r="D17" s="69">
        <v>0.89797041453932691</v>
      </c>
      <c r="E17" s="70">
        <f t="shared" si="1"/>
        <v>193920.28</v>
      </c>
      <c r="F17" s="70">
        <v>0</v>
      </c>
      <c r="G17" s="70">
        <v>0</v>
      </c>
      <c r="H17" s="70">
        <v>0</v>
      </c>
      <c r="I17" s="70">
        <v>0</v>
      </c>
      <c r="J17" s="70">
        <v>0</v>
      </c>
      <c r="K17" s="70">
        <v>0</v>
      </c>
      <c r="L17" s="71">
        <v>0</v>
      </c>
      <c r="M17" s="70">
        <v>0</v>
      </c>
      <c r="N17" s="70">
        <v>516.6</v>
      </c>
      <c r="O17" s="74">
        <v>191054.46</v>
      </c>
      <c r="P17" s="74">
        <v>0</v>
      </c>
      <c r="Q17" s="70">
        <v>0</v>
      </c>
      <c r="R17" s="70">
        <v>0</v>
      </c>
      <c r="S17" s="73">
        <v>0</v>
      </c>
      <c r="T17" s="70">
        <v>0</v>
      </c>
      <c r="U17" s="70">
        <v>0</v>
      </c>
      <c r="V17" s="70">
        <v>0</v>
      </c>
      <c r="W17" s="70">
        <v>0</v>
      </c>
      <c r="X17" s="70">
        <v>0</v>
      </c>
      <c r="Y17" s="70">
        <v>0</v>
      </c>
      <c r="Z17" s="70">
        <v>0</v>
      </c>
      <c r="AA17" s="70">
        <v>0</v>
      </c>
      <c r="AB17" s="70">
        <v>0</v>
      </c>
      <c r="AC17" s="70">
        <v>0</v>
      </c>
      <c r="AD17" s="70">
        <f>ROUND(O17*1.5%,2)</f>
        <v>2865.82</v>
      </c>
      <c r="AE17" s="70">
        <v>0</v>
      </c>
      <c r="AF17" s="70">
        <v>0</v>
      </c>
      <c r="AG17" s="50" t="s">
        <v>73</v>
      </c>
      <c r="AH17" s="50">
        <v>2020</v>
      </c>
      <c r="AI17" s="50">
        <v>2020</v>
      </c>
    </row>
    <row r="18" spans="1:44" ht="94.5" customHeight="1" x14ac:dyDescent="0.75">
      <c r="A18" s="122" t="str">
        <f>'1'!$B$31</f>
        <v>Заместитель главы администрации города  по городскому хозяйству                                                                                                                                                                          А.В. Колуков</v>
      </c>
      <c r="B18" s="122"/>
      <c r="C18" s="122"/>
      <c r="D18" s="122"/>
      <c r="E18" s="122"/>
      <c r="F18" s="122"/>
      <c r="G18" s="122"/>
      <c r="H18" s="122"/>
      <c r="I18" s="122"/>
      <c r="J18" s="122"/>
      <c r="K18" s="122"/>
      <c r="L18" s="122"/>
      <c r="M18" s="122"/>
      <c r="N18" s="122"/>
      <c r="O18" s="122"/>
      <c r="P18" s="122"/>
      <c r="Q18" s="122"/>
      <c r="R18" s="122"/>
      <c r="S18" s="122"/>
      <c r="T18" s="122"/>
      <c r="U18" s="122"/>
      <c r="V18" s="122"/>
      <c r="W18" s="122"/>
      <c r="X18" s="122"/>
      <c r="Y18" s="122"/>
      <c r="Z18" s="122"/>
      <c r="AA18" s="122"/>
      <c r="AB18" s="122"/>
      <c r="AC18" s="122"/>
      <c r="AD18" s="122"/>
      <c r="AE18" s="122"/>
      <c r="AF18" s="122"/>
      <c r="AG18" s="122"/>
      <c r="AH18" s="122"/>
      <c r="AI18" s="122"/>
    </row>
    <row r="24" spans="1:44" ht="61.5" x14ac:dyDescent="0.85">
      <c r="A24" s="121" t="s">
        <v>91</v>
      </c>
      <c r="B24" s="121"/>
      <c r="C24" s="121"/>
      <c r="D24" s="121"/>
      <c r="E24" s="121"/>
      <c r="F24" s="121"/>
      <c r="G24" s="121"/>
      <c r="H24" s="121"/>
      <c r="I24" s="121"/>
      <c r="J24" s="121"/>
      <c r="K24" s="121"/>
      <c r="L24" s="121"/>
      <c r="M24" s="121"/>
      <c r="N24" s="121"/>
      <c r="O24" s="121"/>
      <c r="P24" s="121"/>
      <c r="Q24" s="121"/>
      <c r="R24" s="121"/>
      <c r="S24" s="121"/>
      <c r="T24" s="121"/>
      <c r="U24" s="121"/>
      <c r="V24" s="121"/>
      <c r="W24" s="121"/>
      <c r="X24" s="121"/>
      <c r="Y24" s="121"/>
      <c r="Z24" s="121"/>
      <c r="AA24" s="121"/>
      <c r="AB24" s="121"/>
      <c r="AC24" s="121"/>
      <c r="AD24" s="121"/>
      <c r="AE24" s="121"/>
      <c r="AF24" s="121"/>
      <c r="AG24" s="121"/>
      <c r="AH24" s="121"/>
      <c r="AI24" s="121"/>
      <c r="AJ24" s="121"/>
      <c r="AK24" s="121"/>
      <c r="AL24" s="121"/>
      <c r="AM24" s="121"/>
    </row>
    <row r="25" spans="1:44" ht="61.5" x14ac:dyDescent="0.85">
      <c r="A25" s="54"/>
      <c r="B25" s="54"/>
      <c r="C25" s="54"/>
      <c r="D25" s="54"/>
      <c r="E25" s="54"/>
      <c r="F25" s="54"/>
      <c r="G25" s="54"/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54"/>
      <c r="Y25" s="54"/>
      <c r="Z25" s="54"/>
      <c r="AA25" s="54"/>
      <c r="AB25" s="54"/>
      <c r="AC25" s="54"/>
      <c r="AD25" s="54"/>
      <c r="AE25" s="54"/>
      <c r="AF25" s="54"/>
      <c r="AG25" s="54"/>
      <c r="AH25" s="54"/>
      <c r="AI25" s="54"/>
      <c r="AJ25" s="54"/>
      <c r="AK25" s="54"/>
      <c r="AL25" s="54"/>
      <c r="AM25" s="54"/>
    </row>
    <row r="26" spans="1:44" ht="61.5" x14ac:dyDescent="0.85">
      <c r="A26" s="54"/>
      <c r="B26" s="54"/>
      <c r="C26" s="54"/>
      <c r="D26" s="54"/>
      <c r="E26" s="54"/>
      <c r="F26" s="54"/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54"/>
      <c r="V26" s="54"/>
      <c r="W26" s="54"/>
      <c r="X26" s="54"/>
      <c r="Y26" s="54"/>
      <c r="Z26" s="54"/>
      <c r="AA26" s="54"/>
      <c r="AB26" s="54"/>
      <c r="AC26" s="54"/>
      <c r="AD26" s="54"/>
      <c r="AE26" s="54"/>
      <c r="AF26" s="54"/>
      <c r="AG26" s="54"/>
      <c r="AH26" s="54"/>
      <c r="AI26" s="54"/>
      <c r="AJ26" s="54"/>
      <c r="AK26" s="54"/>
      <c r="AL26" s="54"/>
      <c r="AM26" s="54"/>
    </row>
    <row r="27" spans="1:44" ht="61.5" x14ac:dyDescent="0.85">
      <c r="A27" s="54"/>
      <c r="B27" s="54"/>
      <c r="C27" s="54"/>
      <c r="D27" s="54"/>
      <c r="E27" s="54"/>
      <c r="F27" s="54"/>
      <c r="G27" s="54"/>
      <c r="H27" s="54"/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54"/>
      <c r="Z27" s="54"/>
      <c r="AA27" s="54"/>
      <c r="AB27" s="54"/>
      <c r="AC27" s="54"/>
      <c r="AD27" s="54"/>
      <c r="AE27" s="54"/>
      <c r="AF27" s="54"/>
      <c r="AG27" s="54"/>
      <c r="AH27" s="54"/>
      <c r="AI27" s="54"/>
      <c r="AJ27" s="54"/>
      <c r="AK27" s="54"/>
      <c r="AL27" s="54"/>
      <c r="AM27" s="54"/>
    </row>
    <row r="28" spans="1:44" ht="61.5" x14ac:dyDescent="0.85">
      <c r="A28" s="54"/>
      <c r="B28" s="54"/>
      <c r="C28" s="54"/>
      <c r="D28" s="54"/>
      <c r="E28" s="54"/>
      <c r="F28" s="54"/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4"/>
      <c r="AE28" s="54"/>
      <c r="AF28" s="54"/>
      <c r="AG28" s="54"/>
      <c r="AH28" s="54"/>
      <c r="AI28" s="54"/>
      <c r="AJ28" s="54"/>
      <c r="AK28" s="54"/>
      <c r="AL28" s="54"/>
      <c r="AM28" s="54"/>
    </row>
    <row r="29" spans="1:44" ht="61.5" x14ac:dyDescent="0.85">
      <c r="A29" s="90" t="s">
        <v>100</v>
      </c>
      <c r="B29" s="90"/>
      <c r="C29" s="90"/>
      <c r="D29" s="90"/>
      <c r="E29" s="90"/>
      <c r="F29" s="90"/>
      <c r="G29" s="90"/>
      <c r="H29" s="90"/>
      <c r="I29" s="90"/>
      <c r="J29" s="90"/>
      <c r="K29" s="90"/>
      <c r="L29" s="90"/>
      <c r="M29" s="90"/>
      <c r="N29" s="90"/>
      <c r="O29" s="90"/>
      <c r="P29" s="90"/>
      <c r="Q29" s="90"/>
      <c r="R29" s="90"/>
      <c r="S29" s="90"/>
      <c r="T29" s="90"/>
      <c r="U29" s="90"/>
      <c r="V29" s="90"/>
      <c r="W29" s="90"/>
      <c r="X29" s="90"/>
      <c r="Y29" s="90"/>
      <c r="Z29" s="90"/>
      <c r="AA29" s="90"/>
      <c r="AB29" s="90"/>
      <c r="AC29" s="90"/>
      <c r="AD29" s="90"/>
      <c r="AE29" s="90"/>
      <c r="AF29" s="90"/>
      <c r="AG29" s="90"/>
      <c r="AH29" s="90"/>
      <c r="AI29" s="90"/>
      <c r="AJ29" s="90"/>
      <c r="AK29" s="90"/>
      <c r="AL29" s="90"/>
      <c r="AM29" s="90"/>
    </row>
    <row r="30" spans="1:44" x14ac:dyDescent="0.35">
      <c r="A30" s="55"/>
      <c r="B30" s="55"/>
      <c r="C30" s="55"/>
      <c r="D30" s="55"/>
      <c r="E30" s="55"/>
      <c r="F30" s="55"/>
      <c r="G30" s="55"/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55"/>
      <c r="S30" s="55"/>
      <c r="T30" s="55"/>
      <c r="U30" s="55"/>
      <c r="V30" s="55"/>
      <c r="W30" s="55"/>
      <c r="X30" s="55"/>
      <c r="Y30" s="55"/>
      <c r="Z30" s="55"/>
      <c r="AA30" s="55"/>
      <c r="AB30" s="55"/>
      <c r="AC30" s="55"/>
      <c r="AD30" s="55"/>
      <c r="AE30" s="55"/>
      <c r="AF30" s="55"/>
      <c r="AG30" s="55"/>
      <c r="AH30" s="55"/>
      <c r="AI30" s="55"/>
      <c r="AJ30" s="55"/>
      <c r="AK30" s="55"/>
      <c r="AL30" s="55"/>
      <c r="AM30" s="55"/>
    </row>
    <row r="31" spans="1:44" ht="45.75" x14ac:dyDescent="0.65"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46"/>
      <c r="AJ31" s="46"/>
      <c r="AK31" s="46"/>
      <c r="AL31" s="46"/>
      <c r="AM31" s="46"/>
      <c r="AN31" s="46"/>
      <c r="AO31" s="46"/>
      <c r="AP31" s="46"/>
      <c r="AQ31" s="46"/>
      <c r="AR31" s="46"/>
    </row>
    <row r="32" spans="1:44" ht="45.75" x14ac:dyDescent="0.65"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45"/>
      <c r="AF32" s="45"/>
      <c r="AG32" s="45"/>
      <c r="AH32" s="45"/>
      <c r="AI32" s="45"/>
      <c r="AJ32" s="45"/>
      <c r="AK32" s="45"/>
      <c r="AL32" s="45"/>
      <c r="AM32" s="45"/>
      <c r="AN32" s="45"/>
      <c r="AO32" s="45"/>
      <c r="AP32" s="45"/>
      <c r="AQ32" s="45"/>
      <c r="AR32" s="45"/>
    </row>
    <row r="33" spans="6:44" ht="45.75" x14ac:dyDescent="0.65"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7"/>
      <c r="AL33" s="47"/>
      <c r="AM33" s="47"/>
      <c r="AN33" s="47"/>
      <c r="AO33" s="47"/>
      <c r="AP33" s="47"/>
      <c r="AQ33" s="47"/>
      <c r="AR33" s="47"/>
    </row>
  </sheetData>
  <mergeCells count="34">
    <mergeCell ref="Z2:AI2"/>
    <mergeCell ref="A4:AI4"/>
    <mergeCell ref="A5:AI5"/>
    <mergeCell ref="V7:AF7"/>
    <mergeCell ref="AG7:AG10"/>
    <mergeCell ref="AH7:AH10"/>
    <mergeCell ref="AI7:AI10"/>
    <mergeCell ref="F8:K8"/>
    <mergeCell ref="L8:M9"/>
    <mergeCell ref="N8:O9"/>
    <mergeCell ref="P8:Q9"/>
    <mergeCell ref="R8:S9"/>
    <mergeCell ref="AC8:AC9"/>
    <mergeCell ref="A12:B12"/>
    <mergeCell ref="AE8:AE9"/>
    <mergeCell ref="AA8:AA9"/>
    <mergeCell ref="Y8:Y9"/>
    <mergeCell ref="Z8:Z9"/>
    <mergeCell ref="A24:AM24"/>
    <mergeCell ref="A29:AM29"/>
    <mergeCell ref="A18:AI18"/>
    <mergeCell ref="A7:A10"/>
    <mergeCell ref="B7:B10"/>
    <mergeCell ref="C7:C10"/>
    <mergeCell ref="D7:D9"/>
    <mergeCell ref="E7:E9"/>
    <mergeCell ref="F7:U7"/>
    <mergeCell ref="AF8:AF9"/>
    <mergeCell ref="V8:V9"/>
    <mergeCell ref="W8:W9"/>
    <mergeCell ref="X8:X9"/>
    <mergeCell ref="T8:U9"/>
    <mergeCell ref="AD8:AD9"/>
    <mergeCell ref="AB8:AB9"/>
  </mergeCells>
  <pageMargins left="0.25" right="0.25" top="0.75" bottom="0.75" header="0.3" footer="0.3"/>
  <pageSetup paperSize="9" scale="15" fitToHeight="0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P26"/>
  <sheetViews>
    <sheetView tabSelected="1" zoomScale="40" zoomScaleNormal="40" workbookViewId="0">
      <selection activeCell="U8" sqref="U8"/>
    </sheetView>
  </sheetViews>
  <sheetFormatPr defaultRowHeight="15" x14ac:dyDescent="0.25"/>
  <cols>
    <col min="1" max="1" width="15.85546875" customWidth="1"/>
    <col min="2" max="2" width="62" customWidth="1"/>
    <col min="3" max="3" width="21.42578125" customWidth="1"/>
    <col min="4" max="4" width="14.85546875" customWidth="1"/>
    <col min="5" max="5" width="37" customWidth="1"/>
    <col min="6" max="6" width="12.85546875" customWidth="1"/>
    <col min="7" max="7" width="13.85546875" customWidth="1"/>
    <col min="8" max="8" width="31.140625" customWidth="1"/>
    <col min="9" max="9" width="32.28515625" customWidth="1"/>
    <col min="10" max="10" width="32.5703125" customWidth="1"/>
    <col min="11" max="11" width="32.85546875" customWidth="1"/>
    <col min="12" max="12" width="49.140625" customWidth="1"/>
    <col min="13" max="13" width="95.28515625" customWidth="1"/>
    <col min="14" max="14" width="45.5703125" customWidth="1"/>
    <col min="15" max="15" width="29.85546875" customWidth="1"/>
    <col min="16" max="16" width="25.5703125" customWidth="1"/>
  </cols>
  <sheetData>
    <row r="2" spans="1:16" ht="233.25" customHeight="1" x14ac:dyDescent="0.45">
      <c r="A2" s="41"/>
      <c r="B2" s="41"/>
      <c r="C2" s="41"/>
      <c r="D2" s="41"/>
      <c r="E2" s="41"/>
      <c r="F2" s="41"/>
      <c r="G2" s="41"/>
      <c r="H2" s="41"/>
      <c r="I2" s="41"/>
      <c r="J2" s="162" t="s">
        <v>126</v>
      </c>
      <c r="K2" s="162"/>
      <c r="L2" s="162"/>
      <c r="M2" s="162"/>
      <c r="N2" s="162"/>
      <c r="O2" s="162"/>
      <c r="P2" s="162"/>
    </row>
    <row r="3" spans="1:16" ht="28.5" x14ac:dyDescent="0.45">
      <c r="A3" s="41"/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</row>
    <row r="4" spans="1:16" ht="115.5" customHeight="1" x14ac:dyDescent="0.45">
      <c r="A4" s="163" t="s">
        <v>101</v>
      </c>
      <c r="B4" s="164"/>
      <c r="C4" s="164"/>
      <c r="D4" s="164"/>
      <c r="E4" s="164"/>
      <c r="F4" s="164"/>
      <c r="G4" s="164"/>
      <c r="H4" s="164"/>
      <c r="I4" s="164"/>
      <c r="J4" s="164"/>
      <c r="K4" s="164"/>
      <c r="L4" s="164"/>
      <c r="M4" s="164"/>
      <c r="N4" s="164"/>
      <c r="O4" s="164"/>
      <c r="P4" s="164"/>
    </row>
    <row r="8" spans="1:16" ht="26.25" x14ac:dyDescent="0.25">
      <c r="A8" s="155" t="s">
        <v>0</v>
      </c>
      <c r="B8" s="155" t="s">
        <v>89</v>
      </c>
      <c r="C8" s="155" t="s">
        <v>36</v>
      </c>
      <c r="D8" s="156"/>
      <c r="E8" s="158" t="s">
        <v>37</v>
      </c>
      <c r="F8" s="159" t="s">
        <v>38</v>
      </c>
      <c r="G8" s="159" t="s">
        <v>39</v>
      </c>
      <c r="H8" s="158" t="s">
        <v>40</v>
      </c>
      <c r="I8" s="155" t="s">
        <v>41</v>
      </c>
      <c r="J8" s="156"/>
      <c r="K8" s="174" t="s">
        <v>42</v>
      </c>
      <c r="L8" s="174" t="s">
        <v>44</v>
      </c>
      <c r="M8" s="152" t="s">
        <v>45</v>
      </c>
      <c r="N8" s="152" t="s">
        <v>2</v>
      </c>
      <c r="O8" s="172" t="s">
        <v>47</v>
      </c>
      <c r="P8" s="172" t="s">
        <v>48</v>
      </c>
    </row>
    <row r="9" spans="1:16" ht="75" customHeight="1" x14ac:dyDescent="0.25">
      <c r="A9" s="156"/>
      <c r="B9" s="156"/>
      <c r="C9" s="158" t="s">
        <v>49</v>
      </c>
      <c r="D9" s="159" t="s">
        <v>50</v>
      </c>
      <c r="E9" s="156"/>
      <c r="F9" s="160"/>
      <c r="G9" s="160"/>
      <c r="H9" s="156"/>
      <c r="I9" s="158" t="s">
        <v>51</v>
      </c>
      <c r="J9" s="159" t="s">
        <v>52</v>
      </c>
      <c r="K9" s="175"/>
      <c r="L9" s="177"/>
      <c r="M9" s="153"/>
      <c r="N9" s="153"/>
      <c r="O9" s="173"/>
      <c r="P9" s="173"/>
    </row>
    <row r="10" spans="1:16" ht="147" customHeight="1" x14ac:dyDescent="0.25">
      <c r="A10" s="156"/>
      <c r="B10" s="156"/>
      <c r="C10" s="156"/>
      <c r="D10" s="153"/>
      <c r="E10" s="156"/>
      <c r="F10" s="160"/>
      <c r="G10" s="160"/>
      <c r="H10" s="156"/>
      <c r="I10" s="156"/>
      <c r="J10" s="171"/>
      <c r="K10" s="176"/>
      <c r="L10" s="177"/>
      <c r="M10" s="153"/>
      <c r="N10" s="154"/>
      <c r="O10" s="173"/>
      <c r="P10" s="173"/>
    </row>
    <row r="11" spans="1:16" ht="26.25" x14ac:dyDescent="0.25">
      <c r="A11" s="157"/>
      <c r="B11" s="157"/>
      <c r="C11" s="157"/>
      <c r="D11" s="170"/>
      <c r="E11" s="156"/>
      <c r="F11" s="161"/>
      <c r="G11" s="161"/>
      <c r="H11" s="6" t="s">
        <v>32</v>
      </c>
      <c r="I11" s="6" t="s">
        <v>32</v>
      </c>
      <c r="J11" s="6" t="s">
        <v>32</v>
      </c>
      <c r="K11" s="6" t="s">
        <v>56</v>
      </c>
      <c r="L11" s="178"/>
      <c r="M11" s="154"/>
      <c r="N11" s="6" t="s">
        <v>30</v>
      </c>
      <c r="O11" s="6" t="s">
        <v>57</v>
      </c>
      <c r="P11" s="6" t="s">
        <v>57</v>
      </c>
    </row>
    <row r="12" spans="1:16" ht="26.25" x14ac:dyDescent="0.25">
      <c r="A12" s="6">
        <v>1</v>
      </c>
      <c r="B12" s="6">
        <v>2</v>
      </c>
      <c r="C12" s="6">
        <v>3</v>
      </c>
      <c r="D12" s="6">
        <v>4</v>
      </c>
      <c r="E12" s="6">
        <v>5</v>
      </c>
      <c r="F12" s="7">
        <v>5.5697674418604599</v>
      </c>
      <c r="G12" s="7">
        <v>7</v>
      </c>
      <c r="H12" s="7">
        <v>8</v>
      </c>
      <c r="I12" s="7">
        <v>9</v>
      </c>
      <c r="J12" s="7">
        <v>10</v>
      </c>
      <c r="K12" s="6">
        <v>11</v>
      </c>
      <c r="L12" s="7">
        <v>12</v>
      </c>
      <c r="M12" s="7">
        <v>13</v>
      </c>
      <c r="N12" s="7">
        <v>14</v>
      </c>
      <c r="O12" s="7">
        <v>15</v>
      </c>
      <c r="P12" s="7">
        <v>16</v>
      </c>
    </row>
    <row r="13" spans="1:16" ht="33" x14ac:dyDescent="0.25">
      <c r="A13" s="167" t="s">
        <v>83</v>
      </c>
      <c r="B13" s="168"/>
      <c r="C13" s="168"/>
      <c r="D13" s="168"/>
      <c r="E13" s="168"/>
      <c r="F13" s="168"/>
      <c r="G13" s="168"/>
      <c r="H13" s="168"/>
      <c r="I13" s="168"/>
      <c r="J13" s="168"/>
      <c r="K13" s="168"/>
      <c r="L13" s="168"/>
      <c r="M13" s="168"/>
      <c r="N13" s="168"/>
      <c r="O13" s="168"/>
      <c r="P13" s="169"/>
    </row>
    <row r="14" spans="1:16" ht="87.75" customHeight="1" x14ac:dyDescent="0.45">
      <c r="A14" s="165" t="s">
        <v>84</v>
      </c>
      <c r="B14" s="166"/>
      <c r="C14" s="9" t="s">
        <v>34</v>
      </c>
      <c r="D14" s="9" t="s">
        <v>34</v>
      </c>
      <c r="E14" s="10" t="s">
        <v>34</v>
      </c>
      <c r="F14" s="9" t="s">
        <v>34</v>
      </c>
      <c r="G14" s="9" t="s">
        <v>34</v>
      </c>
      <c r="H14" s="11">
        <v>39280</v>
      </c>
      <c r="I14" s="11">
        <v>34872.199999999997</v>
      </c>
      <c r="J14" s="11">
        <v>32288.5</v>
      </c>
      <c r="K14" s="12">
        <v>1995</v>
      </c>
      <c r="L14" s="9" t="s">
        <v>106</v>
      </c>
      <c r="M14" s="9" t="s">
        <v>106</v>
      </c>
      <c r="N14" s="11">
        <v>1542530.93</v>
      </c>
      <c r="O14" s="11">
        <v>39.270135692464358</v>
      </c>
      <c r="P14" s="11">
        <v>831.84440735140163</v>
      </c>
    </row>
    <row r="15" spans="1:16" ht="54" customHeight="1" x14ac:dyDescent="0.5">
      <c r="A15" s="13">
        <v>1</v>
      </c>
      <c r="B15" s="8" t="s">
        <v>85</v>
      </c>
      <c r="C15" s="9">
        <v>1978</v>
      </c>
      <c r="D15" s="9"/>
      <c r="E15" s="10" t="s">
        <v>107</v>
      </c>
      <c r="F15" s="9">
        <v>9</v>
      </c>
      <c r="G15" s="9">
        <v>4</v>
      </c>
      <c r="H15" s="11">
        <v>8707</v>
      </c>
      <c r="I15" s="11">
        <v>7693.6</v>
      </c>
      <c r="J15" s="11">
        <v>7347.1</v>
      </c>
      <c r="K15" s="12">
        <v>357</v>
      </c>
      <c r="L15" s="9" t="s">
        <v>109</v>
      </c>
      <c r="M15" s="14" t="s">
        <v>110</v>
      </c>
      <c r="N15" s="11">
        <v>382556.25999999995</v>
      </c>
      <c r="O15" s="11">
        <v>43.936632594464221</v>
      </c>
      <c r="P15" s="11">
        <v>789.42093614333282</v>
      </c>
    </row>
    <row r="16" spans="1:16" ht="61.5" customHeight="1" x14ac:dyDescent="0.5">
      <c r="A16" s="13">
        <v>2</v>
      </c>
      <c r="B16" s="8" t="s">
        <v>86</v>
      </c>
      <c r="C16" s="9">
        <v>1981</v>
      </c>
      <c r="D16" s="9"/>
      <c r="E16" s="10" t="s">
        <v>107</v>
      </c>
      <c r="F16" s="9">
        <v>9</v>
      </c>
      <c r="G16" s="9">
        <v>4</v>
      </c>
      <c r="H16" s="11">
        <v>8838.4</v>
      </c>
      <c r="I16" s="11">
        <v>7825</v>
      </c>
      <c r="J16" s="11">
        <v>7353.9</v>
      </c>
      <c r="K16" s="12">
        <v>387</v>
      </c>
      <c r="L16" s="9" t="s">
        <v>109</v>
      </c>
      <c r="M16" s="14" t="s">
        <v>110</v>
      </c>
      <c r="N16" s="11">
        <v>381284.05</v>
      </c>
      <c r="O16" s="11">
        <v>43.139487916364956</v>
      </c>
      <c r="P16" s="11">
        <v>799.53839575036204</v>
      </c>
    </row>
    <row r="17" spans="1:16" ht="57.75" customHeight="1" x14ac:dyDescent="0.5">
      <c r="A17" s="13">
        <v>3</v>
      </c>
      <c r="B17" s="8" t="s">
        <v>67</v>
      </c>
      <c r="C17" s="9">
        <v>1982</v>
      </c>
      <c r="D17" s="9"/>
      <c r="E17" s="10" t="s">
        <v>107</v>
      </c>
      <c r="F17" s="9">
        <v>9</v>
      </c>
      <c r="G17" s="9">
        <v>4</v>
      </c>
      <c r="H17" s="11">
        <v>8597</v>
      </c>
      <c r="I17" s="11">
        <v>7716.1</v>
      </c>
      <c r="J17" s="11">
        <v>7190.6</v>
      </c>
      <c r="K17" s="12">
        <v>399</v>
      </c>
      <c r="L17" s="9" t="s">
        <v>109</v>
      </c>
      <c r="M17" s="14" t="s">
        <v>110</v>
      </c>
      <c r="N17" s="11">
        <v>292385.17000000004</v>
      </c>
      <c r="O17" s="11">
        <v>34.010139583575672</v>
      </c>
      <c r="P17" s="11">
        <v>831.84440735140163</v>
      </c>
    </row>
    <row r="18" spans="1:16" ht="56.25" customHeight="1" x14ac:dyDescent="0.5">
      <c r="A18" s="13">
        <v>4</v>
      </c>
      <c r="B18" s="8" t="s">
        <v>87</v>
      </c>
      <c r="C18" s="9">
        <v>1983</v>
      </c>
      <c r="D18" s="9"/>
      <c r="E18" s="10" t="s">
        <v>107</v>
      </c>
      <c r="F18" s="9">
        <v>9</v>
      </c>
      <c r="G18" s="9">
        <v>4</v>
      </c>
      <c r="H18" s="11">
        <v>8601.7999999999993</v>
      </c>
      <c r="I18" s="11">
        <v>7730</v>
      </c>
      <c r="J18" s="11">
        <v>7318.9</v>
      </c>
      <c r="K18" s="12">
        <v>404</v>
      </c>
      <c r="L18" s="9" t="s">
        <v>109</v>
      </c>
      <c r="M18" s="14" t="s">
        <v>110</v>
      </c>
      <c r="N18" s="11">
        <v>292385.17000000004</v>
      </c>
      <c r="O18" s="11">
        <v>33.991161152316963</v>
      </c>
      <c r="P18" s="11">
        <v>830.69142040038139</v>
      </c>
    </row>
    <row r="19" spans="1:16" ht="68.25" customHeight="1" x14ac:dyDescent="0.5">
      <c r="A19" s="13">
        <v>5</v>
      </c>
      <c r="B19" s="8" t="s">
        <v>88</v>
      </c>
      <c r="C19" s="9">
        <v>1987</v>
      </c>
      <c r="D19" s="9"/>
      <c r="E19" s="10" t="s">
        <v>112</v>
      </c>
      <c r="F19" s="9">
        <v>12</v>
      </c>
      <c r="G19" s="9">
        <v>1</v>
      </c>
      <c r="H19" s="11">
        <v>4535.8</v>
      </c>
      <c r="I19" s="11">
        <v>3907.5</v>
      </c>
      <c r="J19" s="11">
        <v>3078</v>
      </c>
      <c r="K19" s="12">
        <v>448</v>
      </c>
      <c r="L19" s="9" t="s">
        <v>109</v>
      </c>
      <c r="M19" s="14" t="s">
        <v>110</v>
      </c>
      <c r="N19" s="11">
        <v>193920.28</v>
      </c>
      <c r="O19" s="11">
        <v>42.753269544512541</v>
      </c>
      <c r="P19" s="11">
        <v>674.8111702456016</v>
      </c>
    </row>
    <row r="25" spans="1:16" ht="26.25" x14ac:dyDescent="0.4">
      <c r="A25" s="43" t="s">
        <v>102</v>
      </c>
    </row>
    <row r="26" spans="1:16" ht="26.25" x14ac:dyDescent="0.4">
      <c r="A26" s="43" t="s">
        <v>103</v>
      </c>
    </row>
  </sheetData>
  <mergeCells count="22">
    <mergeCell ref="J2:P2"/>
    <mergeCell ref="A4:P4"/>
    <mergeCell ref="A14:B14"/>
    <mergeCell ref="G8:G11"/>
    <mergeCell ref="A13:P13"/>
    <mergeCell ref="C9:C11"/>
    <mergeCell ref="D9:D11"/>
    <mergeCell ref="I9:I10"/>
    <mergeCell ref="J9:J10"/>
    <mergeCell ref="O8:O10"/>
    <mergeCell ref="P8:P10"/>
    <mergeCell ref="H8:H10"/>
    <mergeCell ref="I8:J8"/>
    <mergeCell ref="K8:K10"/>
    <mergeCell ref="L8:L11"/>
    <mergeCell ref="M8:M11"/>
    <mergeCell ref="N8:N10"/>
    <mergeCell ref="A8:A11"/>
    <mergeCell ref="B8:B11"/>
    <mergeCell ref="C8:D8"/>
    <mergeCell ref="E8:E11"/>
    <mergeCell ref="F8:F11"/>
  </mergeCells>
  <pageMargins left="0.25" right="0.25" top="0.75" bottom="0.75" header="0.3" footer="0.3"/>
  <pageSetup paperSize="9" scale="25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1</vt:lpstr>
      <vt:lpstr>2</vt:lpstr>
      <vt:lpstr>3</vt:lpstr>
      <vt:lpstr>4</vt:lpstr>
      <vt:lpstr>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Николаевна Базжина</dc:creator>
  <cp:lastModifiedBy>User</cp:lastModifiedBy>
  <cp:lastPrinted>2020-08-03T11:48:44Z</cp:lastPrinted>
  <dcterms:created xsi:type="dcterms:W3CDTF">2019-04-23T11:05:34Z</dcterms:created>
  <dcterms:modified xsi:type="dcterms:W3CDTF">2020-08-10T13:01:58Z</dcterms:modified>
</cp:coreProperties>
</file>