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5" windowWidth="2040" windowHeight="1125"/>
  </bookViews>
  <sheets>
    <sheet name="Лист1 (2)" sheetId="4" r:id="rId1"/>
  </sheets>
  <definedNames>
    <definedName name="_xlnm.Print_Titles" localSheetId="0">'Лист1 (2)'!$3:$4</definedName>
  </definedNames>
  <calcPr calcId="124519"/>
</workbook>
</file>

<file path=xl/calcChain.xml><?xml version="1.0" encoding="utf-8"?>
<calcChain xmlns="http://schemas.openxmlformats.org/spreadsheetml/2006/main">
  <c r="J33" i="4"/>
  <c r="E33" s="1"/>
  <c r="J19"/>
  <c r="E53"/>
  <c r="K7"/>
  <c r="G6"/>
  <c r="H7"/>
  <c r="I7"/>
  <c r="F7" s="1"/>
  <c r="L7"/>
  <c r="M7"/>
  <c r="N7"/>
  <c r="G7"/>
  <c r="N86"/>
  <c r="H86"/>
  <c r="I86"/>
  <c r="J86"/>
  <c r="K86"/>
  <c r="L86"/>
  <c r="L85" s="1"/>
  <c r="M86"/>
  <c r="G86"/>
  <c r="N87"/>
  <c r="M87"/>
  <c r="L87"/>
  <c r="K87"/>
  <c r="J87"/>
  <c r="I87"/>
  <c r="H87"/>
  <c r="G87"/>
  <c r="F87"/>
  <c r="E89"/>
  <c r="E91"/>
  <c r="E92"/>
  <c r="E93"/>
  <c r="E94"/>
  <c r="E96"/>
  <c r="E97"/>
  <c r="E98"/>
  <c r="E99"/>
  <c r="E100"/>
  <c r="E101"/>
  <c r="E88"/>
  <c r="N72"/>
  <c r="N71" s="1"/>
  <c r="N70"/>
  <c r="E10"/>
  <c r="E11"/>
  <c r="E13"/>
  <c r="E14"/>
  <c r="E15"/>
  <c r="E16"/>
  <c r="E17"/>
  <c r="E18"/>
  <c r="E20"/>
  <c r="E21"/>
  <c r="E22"/>
  <c r="E23"/>
  <c r="E24"/>
  <c r="E25"/>
  <c r="E26"/>
  <c r="E27"/>
  <c r="E29"/>
  <c r="E30"/>
  <c r="E31"/>
  <c r="E32"/>
  <c r="E35"/>
  <c r="E36"/>
  <c r="E34"/>
  <c r="E37"/>
  <c r="E38"/>
  <c r="E39"/>
  <c r="E40"/>
  <c r="E41"/>
  <c r="E44"/>
  <c r="E45"/>
  <c r="E46"/>
  <c r="E47"/>
  <c r="E49"/>
  <c r="E50"/>
  <c r="E51"/>
  <c r="E52"/>
  <c r="E54"/>
  <c r="E55"/>
  <c r="E56"/>
  <c r="E67"/>
  <c r="E58"/>
  <c r="E59"/>
  <c r="E60"/>
  <c r="E63"/>
  <c r="E64"/>
  <c r="E65"/>
  <c r="E61"/>
  <c r="E62"/>
  <c r="E9"/>
  <c r="N6"/>
  <c r="F37"/>
  <c r="G80"/>
  <c r="H6"/>
  <c r="I6"/>
  <c r="J6"/>
  <c r="K6"/>
  <c r="L6"/>
  <c r="M6"/>
  <c r="F45"/>
  <c r="F24"/>
  <c r="F14"/>
  <c r="F13"/>
  <c r="F111"/>
  <c r="F110"/>
  <c r="F101"/>
  <c r="F100"/>
  <c r="F99"/>
  <c r="F97"/>
  <c r="F96"/>
  <c r="F94"/>
  <c r="F93"/>
  <c r="F91"/>
  <c r="F89"/>
  <c r="F88"/>
  <c r="F84"/>
  <c r="E84"/>
  <c r="F83"/>
  <c r="E83"/>
  <c r="F82"/>
  <c r="E82"/>
  <c r="F81"/>
  <c r="E81"/>
  <c r="M80"/>
  <c r="L80"/>
  <c r="K80"/>
  <c r="J80"/>
  <c r="I80"/>
  <c r="H80"/>
  <c r="M79"/>
  <c r="M78" s="1"/>
  <c r="L79"/>
  <c r="K79"/>
  <c r="J79"/>
  <c r="J78" s="1"/>
  <c r="I79"/>
  <c r="I78" s="1"/>
  <c r="H79"/>
  <c r="G79"/>
  <c r="F77"/>
  <c r="E77"/>
  <c r="F76"/>
  <c r="E76"/>
  <c r="F75"/>
  <c r="E75"/>
  <c r="F74"/>
  <c r="M70"/>
  <c r="L73"/>
  <c r="K73"/>
  <c r="K70" s="1"/>
  <c r="J73"/>
  <c r="I73"/>
  <c r="I70" s="1"/>
  <c r="H73"/>
  <c r="H70" s="1"/>
  <c r="G73"/>
  <c r="M72"/>
  <c r="L72"/>
  <c r="K72"/>
  <c r="J72"/>
  <c r="I72"/>
  <c r="H72"/>
  <c r="G72"/>
  <c r="F62"/>
  <c r="F61"/>
  <c r="F65"/>
  <c r="F63"/>
  <c r="F60"/>
  <c r="F59"/>
  <c r="F58"/>
  <c r="F56"/>
  <c r="F55"/>
  <c r="F54"/>
  <c r="F53"/>
  <c r="F52"/>
  <c r="F51"/>
  <c r="F50"/>
  <c r="F49"/>
  <c r="F47"/>
  <c r="F46"/>
  <c r="F44"/>
  <c r="F41"/>
  <c r="F40"/>
  <c r="F39"/>
  <c r="F38"/>
  <c r="F35"/>
  <c r="F33"/>
  <c r="F32"/>
  <c r="F31"/>
  <c r="F29"/>
  <c r="F28"/>
  <c r="F26"/>
  <c r="F25"/>
  <c r="F23"/>
  <c r="F21"/>
  <c r="F20"/>
  <c r="F19"/>
  <c r="F18"/>
  <c r="F17"/>
  <c r="F15"/>
  <c r="F11"/>
  <c r="F10"/>
  <c r="F9"/>
  <c r="J7" l="1"/>
  <c r="J5" s="1"/>
  <c r="E19"/>
  <c r="E87"/>
  <c r="K71"/>
  <c r="J71"/>
  <c r="L71"/>
  <c r="I69"/>
  <c r="I68" s="1"/>
  <c r="J70"/>
  <c r="G69"/>
  <c r="M69"/>
  <c r="M103" s="1"/>
  <c r="M107" s="1"/>
  <c r="M108" s="1"/>
  <c r="H85"/>
  <c r="J85"/>
  <c r="I85"/>
  <c r="E6"/>
  <c r="F86"/>
  <c r="N104"/>
  <c r="N106" s="1"/>
  <c r="L5"/>
  <c r="F80"/>
  <c r="E28"/>
  <c r="E86"/>
  <c r="N85"/>
  <c r="N69"/>
  <c r="N5"/>
  <c r="K85"/>
  <c r="F72"/>
  <c r="F6"/>
  <c r="F5"/>
  <c r="H5"/>
  <c r="G71"/>
  <c r="E72"/>
  <c r="F73"/>
  <c r="L70"/>
  <c r="L104" s="1"/>
  <c r="L106" s="1"/>
  <c r="K5"/>
  <c r="I5"/>
  <c r="G5"/>
  <c r="M68"/>
  <c r="L78"/>
  <c r="K78"/>
  <c r="M5"/>
  <c r="G103"/>
  <c r="G107" s="1"/>
  <c r="G109" s="1"/>
  <c r="F109" s="1"/>
  <c r="I71"/>
  <c r="M71"/>
  <c r="F79"/>
  <c r="M85"/>
  <c r="E80"/>
  <c r="E73"/>
  <c r="H104"/>
  <c r="H106" s="1"/>
  <c r="J104"/>
  <c r="J106" s="1"/>
  <c r="I104"/>
  <c r="I106" s="1"/>
  <c r="K104"/>
  <c r="K106" s="1"/>
  <c r="M104"/>
  <c r="M106" s="1"/>
  <c r="G78"/>
  <c r="E79"/>
  <c r="J69"/>
  <c r="J68" s="1"/>
  <c r="L69"/>
  <c r="L68" s="1"/>
  <c r="G70"/>
  <c r="H71"/>
  <c r="H78"/>
  <c r="G85"/>
  <c r="E7" l="1"/>
  <c r="E5" s="1"/>
  <c r="E71"/>
  <c r="F85"/>
  <c r="I103"/>
  <c r="I107" s="1"/>
  <c r="I108" s="1"/>
  <c r="F78"/>
  <c r="J103"/>
  <c r="J102" s="1"/>
  <c r="N68"/>
  <c r="N103"/>
  <c r="E78"/>
  <c r="E85"/>
  <c r="K69"/>
  <c r="M102"/>
  <c r="M105" s="1"/>
  <c r="H69"/>
  <c r="H68" s="1"/>
  <c r="E69"/>
  <c r="E70"/>
  <c r="G104"/>
  <c r="E104" s="1"/>
  <c r="F70"/>
  <c r="H103"/>
  <c r="F69"/>
  <c r="F71"/>
  <c r="G68"/>
  <c r="L103"/>
  <c r="I102" l="1"/>
  <c r="I105" s="1"/>
  <c r="J107"/>
  <c r="J108" s="1"/>
  <c r="K103"/>
  <c r="K107" s="1"/>
  <c r="K108" s="1"/>
  <c r="N107"/>
  <c r="N108" s="1"/>
  <c r="N102"/>
  <c r="N105" s="1"/>
  <c r="J105"/>
  <c r="K68"/>
  <c r="E68" s="1"/>
  <c r="F68"/>
  <c r="L102"/>
  <c r="L105" s="1"/>
  <c r="L107"/>
  <c r="L108" s="1"/>
  <c r="H102"/>
  <c r="H105" s="1"/>
  <c r="H107"/>
  <c r="F103"/>
  <c r="F104"/>
  <c r="F106" s="1"/>
  <c r="G106"/>
  <c r="E106"/>
  <c r="G102"/>
  <c r="G105" s="1"/>
  <c r="K102" l="1"/>
  <c r="K105" s="1"/>
  <c r="E103"/>
  <c r="H108"/>
  <c r="F108" s="1"/>
  <c r="F102"/>
  <c r="F105" s="1"/>
  <c r="F107"/>
  <c r="E108" l="1"/>
  <c r="E110"/>
  <c r="E102"/>
  <c r="E105" s="1"/>
  <c r="E107"/>
  <c r="E109" l="1"/>
</calcChain>
</file>

<file path=xl/sharedStrings.xml><?xml version="1.0" encoding="utf-8"?>
<sst xmlns="http://schemas.openxmlformats.org/spreadsheetml/2006/main" count="389" uniqueCount="261">
  <si>
    <t>1.1.</t>
  </si>
  <si>
    <t>1.2.</t>
  </si>
  <si>
    <t xml:space="preserve">Наименование мероприятия </t>
  </si>
  <si>
    <t>1. Развитие социальной и инженерной инфраструктуры города</t>
  </si>
  <si>
    <t>3.2.</t>
  </si>
  <si>
    <t>3.3.</t>
  </si>
  <si>
    <t>3.4.</t>
  </si>
  <si>
    <t>№ п/п</t>
  </si>
  <si>
    <t>2016-2020г.</t>
  </si>
  <si>
    <t>Капитальный ремонт кабельных линий, трансформаторных подстанций</t>
  </si>
  <si>
    <t>Общая стоимость мероп-риятий, млн. руб.</t>
  </si>
  <si>
    <t>Увеличение надежности электроснабжения города, снижение эксплуатационных затрат</t>
  </si>
  <si>
    <t>Замена оборудования, имеющего сверхнорматив-ный срок службы. Обеспечение надежности энергоснабжения города в течение 30 лет</t>
  </si>
  <si>
    <t>Улучшение качества воды для хозяйственно-питьевых нужд</t>
  </si>
  <si>
    <t>Повышение качества предоставляемых услуг и надежности сетей канализации</t>
  </si>
  <si>
    <t>Уменьшение и локализация негативного воздействия отходов на окружающую среду</t>
  </si>
  <si>
    <t>Реконструкция и модернизация существующих КНС-38, КНС-50, КНС-167</t>
  </si>
  <si>
    <t>Обеспечит сброс ливневых стоков в соответствии с требованиями правил охраны поверхностных вод от  загрязнения, создание 10 рабочих мест</t>
  </si>
  <si>
    <t>Энергоснабжение</t>
  </si>
  <si>
    <t>Водоснабжение</t>
  </si>
  <si>
    <t>Водоотведение</t>
  </si>
  <si>
    <t>Теплоснабжение</t>
  </si>
  <si>
    <t>Капитальный ремонт магистральных тепловых сетей</t>
  </si>
  <si>
    <t>2015-2020г.</t>
  </si>
  <si>
    <t>Газоснабжение</t>
  </si>
  <si>
    <t>Капитальный ремонт распределительных сетей газопровода в жилой зоне</t>
  </si>
  <si>
    <t>2014-2020г.</t>
  </si>
  <si>
    <t>Увеличение надежности газоснабжения жилой зоны и промышленных объектов</t>
  </si>
  <si>
    <t>Автодороги и благоустройство территории</t>
  </si>
  <si>
    <t>2016г.</t>
  </si>
  <si>
    <t>Всего, в том числе:</t>
  </si>
  <si>
    <t>Замена в связи с длительным сроком эксплуатации, улучшение бытовых условий жителей</t>
  </si>
  <si>
    <t>Повышение безопасности проживания. Установка 50 камер с оборудованием в местах массового скопления людей</t>
  </si>
  <si>
    <t>Проведение капитального ремонта системы инженерно-технического обеспечения лифтового хозяйства</t>
  </si>
  <si>
    <t>Обеспечение сохранности конструктивных элементов зданий в надлежащем техническом состоянии</t>
  </si>
  <si>
    <t>Снижение эксплуатационных затрат. Обеспечение бесперебойной и безопасной работы.</t>
  </si>
  <si>
    <t>Повышение качества оказания услуг дошкольного образования</t>
  </si>
  <si>
    <t>Повышение качества оказания услуг дошкольного и общего образования</t>
  </si>
  <si>
    <t xml:space="preserve">Учреждения культуры </t>
  </si>
  <si>
    <t>Поддержание здания с агрессивной средой в технически-исправном состоянии</t>
  </si>
  <si>
    <t>Сокращение затрат за текущий ремонт зданий и сооружений на 5-10 %, увеличение сроков эксплуатации здания</t>
  </si>
  <si>
    <t>Удовлетворение потребностей детей и молодежи</t>
  </si>
  <si>
    <t>Обустройство парковой зоны, в том числе ПИР</t>
  </si>
  <si>
    <t>3.5.</t>
  </si>
  <si>
    <t>2018-2020г.</t>
  </si>
  <si>
    <t>Обеспечение качественного обслуживания пассажиров на пригородных и городских перевозках</t>
  </si>
  <si>
    <t>Строительство автостоянки для большегрузных автомобилей на 100 единиц</t>
  </si>
  <si>
    <t>Всего по Программе,                                     млн. руб.</t>
  </si>
  <si>
    <t>2.1.2.</t>
  </si>
  <si>
    <t>3. Капитальное строительство и реконструкция  социально-значимых объектов</t>
  </si>
  <si>
    <t>внебюджетные средства</t>
  </si>
  <si>
    <t>Срок выпол-нения</t>
  </si>
  <si>
    <t>Ввод 4,6 тыс. кв. м жилья. Улучшение жилищный условий для 72 человек</t>
  </si>
  <si>
    <t>Реконструкция ВЛ - 110 кВ с заменой  линейной арматуры и отдельных опор (в том числе ПИР - 3,0 млн. руб.)</t>
  </si>
  <si>
    <t>Реконструкция газопровода высокого давления протяженностью 28 км (в том числе ПИР)</t>
  </si>
  <si>
    <t>Сокращение расходов по обслуживанию, создание условий для сбережения теплоресурсов</t>
  </si>
  <si>
    <t>Снижение уровня аварийности, числа пострадавших в ДТП и снижение стоимости ремонтных работ</t>
  </si>
  <si>
    <t>Обеспечение охраны жизни граждан, повышение гарантий их законных прав на безопасные условия на дорогах</t>
  </si>
  <si>
    <t>Замена существующих газонаполненных ламп в светильниках уличного освещения на светодиодные</t>
  </si>
  <si>
    <t>Улучшение качества уличного освещения, экономия электроэнергии до 150 кВт/год</t>
  </si>
  <si>
    <t>по программе предприятия</t>
  </si>
  <si>
    <t>Создание условий для парковки большегрузного автотранспорта</t>
  </si>
  <si>
    <t>Улучшение библиотечного обслуживания населения</t>
  </si>
  <si>
    <t>2.2.1.</t>
  </si>
  <si>
    <t>2.2.2.</t>
  </si>
  <si>
    <t>ЗАТО г.Радужный Владимирской области</t>
  </si>
  <si>
    <t>3.9.</t>
  </si>
  <si>
    <t>1.7.</t>
  </si>
  <si>
    <t>1.8.</t>
  </si>
  <si>
    <t>Капитальный ремонт сетей канализации жилой зоны города</t>
  </si>
  <si>
    <t>Замена малых архитектурных форм на территории дошкольных учреждений</t>
  </si>
  <si>
    <t>2.1.1.</t>
  </si>
  <si>
    <t>Развитие инженерной инфраструктуры площадки 17 (электроснабжение, газоснабжение) в том числе ПИР</t>
  </si>
  <si>
    <t>Строительство полигона твердых бытовых отходов</t>
  </si>
  <si>
    <t>Строительство инженерной  инфраструктуры в кварталее 7/1  (в том числе ПИР)</t>
  </si>
  <si>
    <t>Реконструкция котельной ДКВР и ПТВМ, центральных тепловых пунктов ЦТП-1,  ЦТП-3, ГРП и газового хозяйства</t>
  </si>
  <si>
    <t xml:space="preserve">Решение проблемы утилизации и захоронения твердых бытовых отходов. Обеспечение требований охраны окружающей среды Ввод 1 очереди </t>
  </si>
  <si>
    <t xml:space="preserve"> Замена устаревшего оборудования.Сокращение расходов по обслуживанию, создание условий для сбережения энергоресурсов</t>
  </si>
  <si>
    <t>Обеспечение  бесперебойной подачи воды, замена изношенных трубопроводов.авляемых услуг и качества сетей водоснабжения</t>
  </si>
  <si>
    <t xml:space="preserve">  Замена  изношенных сетей. Улучшение качества предоставляемых услуг, экономия теплоресурсов.</t>
  </si>
  <si>
    <t xml:space="preserve"> Замена устаревшего оборудования. Бесперебойное снабжение потребителей теплом и горячей водой, установленных параметров при минимальных потерях</t>
  </si>
  <si>
    <t xml:space="preserve"> Замена изношенных сетей.Обеспечение безопасности систем газоснабжения и улучшение бытовых условий</t>
  </si>
  <si>
    <t>Повышение качества обслуживания населения III квартала</t>
  </si>
  <si>
    <t xml:space="preserve">Обеспечение доступного дошкольного образования.Улучшение демографической ситуации </t>
  </si>
  <si>
    <t xml:space="preserve"> Улучшение организации  оздоровления детей.</t>
  </si>
  <si>
    <t>Организация досуга граждан, расширение спектра услуг, оказываемых в сфере культуры и повышения их качесва.</t>
  </si>
  <si>
    <t>Формирование и развитие инфраструктуры поддержки малого предпринимательства.Создание новых рабочих мест.</t>
  </si>
  <si>
    <t xml:space="preserve"> Завершение строительства  многоквартирного 9 - ти этажного кирпично- панельного жилого дома №1 в 3 квартале</t>
  </si>
  <si>
    <t>Развитие индивидуального жилищного строительства и строительства жилья для многогдетных семей</t>
  </si>
  <si>
    <t>Подготовка территории для расширения существующего городского кладбища традиционного захоронения</t>
  </si>
  <si>
    <t>Создание на базе ФКП "Радуга"технопарковой зоны</t>
  </si>
  <si>
    <t>3.8.</t>
  </si>
  <si>
    <t>3.10.</t>
  </si>
  <si>
    <t>3.1.</t>
  </si>
  <si>
    <t>3.12.</t>
  </si>
  <si>
    <t>2.2.</t>
  </si>
  <si>
    <t>2.2.3.</t>
  </si>
  <si>
    <t>2.2.4.</t>
  </si>
  <si>
    <t>Учреждения образования</t>
  </si>
  <si>
    <t>Капитальный ремонт и реконструкция действующих автомобильных дорог до технологической зоны СП-13, СП-4А ФКП "ГЛП "Радуга" .</t>
  </si>
  <si>
    <t>1.19.</t>
  </si>
  <si>
    <t>1.21.</t>
  </si>
  <si>
    <t>1.4.</t>
  </si>
  <si>
    <t>1.5.</t>
  </si>
  <si>
    <t>1.9.</t>
  </si>
  <si>
    <t>1.10.</t>
  </si>
  <si>
    <t>1.12.</t>
  </si>
  <si>
    <t>1.13.</t>
  </si>
  <si>
    <t>1.14.</t>
  </si>
  <si>
    <t>1.15.</t>
  </si>
  <si>
    <t>1.16.</t>
  </si>
  <si>
    <t>1.17.</t>
  </si>
  <si>
    <t>1.20.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</si>
  <si>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</si>
  <si>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</si>
  <si>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</si>
  <si>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</si>
  <si>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</si>
  <si>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</si>
  <si>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</si>
  <si>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</si>
  <si>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</si>
  <si>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</si>
  <si>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</si>
  <si>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</si>
  <si>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</si>
  <si>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</si>
  <si>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</si>
  <si>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</si>
  <si>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</si>
  <si>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1.40.</t>
  </si>
  <si>
    <t>1.41.</t>
  </si>
  <si>
    <t>1.42.</t>
  </si>
  <si>
    <t>1.43.</t>
  </si>
  <si>
    <t>2.1.</t>
  </si>
  <si>
    <t xml:space="preserve">Ввод в эксплуатацию 4,7 тыс. кв. метров жилья. Выделение служебного жилья с целью привлечения квалифицированных кадров. </t>
  </si>
  <si>
    <t>Обеспечение доступного дошкольного образования детского сада на 235 мест</t>
  </si>
  <si>
    <t>местный бюджет</t>
  </si>
  <si>
    <t>Развитие инженерной инфраструктуры  площадки 16 (водоснабжение,газоснабжение)</t>
  </si>
  <si>
    <t>2.1.3.</t>
  </si>
  <si>
    <t>Осуществление контрольно-пропускного режима  в контролируемую зону ЗАТО г.Радужный Владимирской области</t>
  </si>
  <si>
    <t>местный бюджет*</t>
  </si>
  <si>
    <t>1.3.</t>
  </si>
  <si>
    <t>Замена дорог в связи с длительным сроком эксплуатации</t>
  </si>
  <si>
    <t>2. Развитие производственной базы города</t>
  </si>
  <si>
    <t>Развитие промышленной базы города</t>
  </si>
  <si>
    <t>Строительство бассейна на 275 мест</t>
  </si>
  <si>
    <t>Создание комфортных условий для занятия спортом,создание 20 новых рабочих мест.</t>
  </si>
  <si>
    <t>Создание комфортных условий для занятия спортом,создание 25 новых рабочих мест.</t>
  </si>
  <si>
    <t>Строительство клубного учреждения на 250 зрительных мест</t>
  </si>
  <si>
    <t>Создание условий для проведения зрелищных мероприятий,создание 30 новых рабочих мест.</t>
  </si>
  <si>
    <t>Решение социальных и коммунально-бытовых вопросов,создание новых рабочих мест до 20 ежегодно</t>
  </si>
  <si>
    <t>Развитие градообразующего предприятия.                           Обеспечение условий, в том числе коммунальных, для развития безопасного и и устойчивого функционирования градообразующего предприятия ФКП "Государственный лазерный полигон "Радуга"</t>
  </si>
  <si>
    <t xml:space="preserve"> - собственные доходы</t>
  </si>
  <si>
    <t xml:space="preserve"> - дотации федерального бюджета бюджетам субъектов для ЗАТО</t>
  </si>
  <si>
    <t>Срок реализации 2014 - 2020 годы, в том числе по годам</t>
  </si>
  <si>
    <t>Потреб-ность в средствах на 2014 - 2016 годы</t>
  </si>
  <si>
    <t>Источник финансирования</t>
  </si>
  <si>
    <t>Экономический или социальный эффект от реализации мероприятий</t>
  </si>
  <si>
    <t>Строительство здания библиотеки (в том числе ПИР)</t>
  </si>
  <si>
    <t>Устройство новой подъездной автодороги к полигону ТБО (в т.ч. ПИР)</t>
  </si>
  <si>
    <t>Строительство второй очереди полигона твердых бытовых отходов</t>
  </si>
  <si>
    <t>По программе предприятия</t>
  </si>
  <si>
    <t>Повышение доступности жилья и улучшение жилищных условий жителей города</t>
  </si>
  <si>
    <t>Внебюджетные средства</t>
  </si>
  <si>
    <t>Местный бюджет, в том числе:</t>
  </si>
  <si>
    <t xml:space="preserve"> - межбюджет-ные трансферты областного бюджета</t>
  </si>
  <si>
    <t xml:space="preserve"> - дефицит</t>
  </si>
  <si>
    <t>Капитальный ремонт магистрального водопровода (диаметром 400 мм) от УВС 3 подъема до жилой зоны (замена стальных труб  на полипропиленовые трубы)</t>
  </si>
  <si>
    <t>Реализация мероприятий по организации охраны контролируемой зоны и безопасных условий для работы и проживания граждан.Освобождение градообразующего предприятия от дополнительных расходов.</t>
  </si>
  <si>
    <t xml:space="preserve"> внебюджетные средства</t>
  </si>
  <si>
    <t>Реконструкция школьного стадиона</t>
  </si>
  <si>
    <t>1.44.</t>
  </si>
  <si>
    <t>Поддержание здания  в технически-исправном состоянии</t>
  </si>
  <si>
    <t>2019-2020г.</t>
  </si>
  <si>
    <t>2016-2017г.</t>
  </si>
  <si>
    <t>2017-2019г.</t>
  </si>
  <si>
    <t>2017-2018г.</t>
  </si>
  <si>
    <t>1.45.</t>
  </si>
  <si>
    <t xml:space="preserve">  внебюджетные средства</t>
  </si>
  <si>
    <t xml:space="preserve">местный бюджет      </t>
  </si>
  <si>
    <t xml:space="preserve">местный бюджет     </t>
  </si>
  <si>
    <t>ИТОГО по п.2.2.,        в том числе:</t>
  </si>
  <si>
    <t>ИТОГО по п.2.1.   в том числе:</t>
  </si>
  <si>
    <t xml:space="preserve"> Прокладка оптоволоконного кабеля связи г.Радужный   СП-13; СП-6.</t>
  </si>
  <si>
    <t>Повышение качества оказания услуг  общего образования</t>
  </si>
  <si>
    <t>2014-2015г.</t>
  </si>
  <si>
    <t>2015г.</t>
  </si>
  <si>
    <t>Реконструкция прогулочных веранд в детских садах №3 и №5</t>
  </si>
  <si>
    <t xml:space="preserve">Реконструкция напорных коллекторов </t>
  </si>
  <si>
    <t>внебюжные средства</t>
  </si>
  <si>
    <t>Устройство  спортивных, игровых и хозяйственных площадок многоквартирных жилых домов</t>
  </si>
  <si>
    <t>Оснащение системой видеонаблюдения мест с массовым пребыванием людей</t>
  </si>
  <si>
    <t>2014-2017</t>
  </si>
  <si>
    <t xml:space="preserve">Капитальный ремонт сетей холодного водоснабжения к многоквартирным жилым домам </t>
  </si>
  <si>
    <t>Строительство очистных сооружений  ливневых вод  (в том числе ПИР)</t>
  </si>
  <si>
    <t>Капитальный ремонт тепловых сетей  и сетей горячего водоснабжения 1 и 3 кварталов</t>
  </si>
  <si>
    <t>Капитальный ремонт подъездных автомобильных дорог  1 и 3 кварталов</t>
  </si>
  <si>
    <t>Капитальный ремонт дорог и пешеходных дорожек, расширение стоянок автотранспорта у жилых домов 1 и 3 кварталов и магазина "Дельфин",ЦТП</t>
  </si>
  <si>
    <t>Капитальный ремонт кровель, фасадов, межпанельных швов, аварийных балконных плит, козырьков входов в поъезды многоквартирных  жилых домов</t>
  </si>
  <si>
    <t>Проектирование и строительство автостанции</t>
  </si>
  <si>
    <t>Реконструкция ПС-110 кв.В (в том числе ПИР) с заменой оборудования</t>
  </si>
  <si>
    <t>Увеличение налоговых доходов платы в бюджет города</t>
  </si>
  <si>
    <t>Строительство спортивного зала 250 мест</t>
  </si>
  <si>
    <t>Расширение спектра предоставления государственных и муниципальных услуг</t>
  </si>
  <si>
    <t>Обеспечение полноценного отдыха детей и улучшение бытовых условий жителей</t>
  </si>
  <si>
    <t>Капитальный ремонт спортивных, игровых и хозяйственных площадок</t>
  </si>
  <si>
    <t>Расширение городского кладбище</t>
  </si>
  <si>
    <t xml:space="preserve">Снижение эксплуатационных затрат. </t>
  </si>
  <si>
    <t>Ремонт городских бань</t>
  </si>
  <si>
    <t>2017-2020</t>
  </si>
  <si>
    <t>Повышение качества предоставляемых услуг в части бытового обслуживания</t>
  </si>
  <si>
    <t>Главы администрации</t>
  </si>
  <si>
    <t>С.А. Найдухов</t>
  </si>
  <si>
    <t xml:space="preserve"> Ремонт наружного ограждения с установкой системы видеонаблюдения в образовательных учреждениях. </t>
  </si>
  <si>
    <t xml:space="preserve"> Ремонт площадок и благоустройство  территории детских садов и школ</t>
  </si>
  <si>
    <t xml:space="preserve"> Ремонт  в дошкольных и общеобразовательных учреждениях.</t>
  </si>
  <si>
    <t>плановый период до 2025г.</t>
  </si>
  <si>
    <t>Развитие квартала 7/3 под жилищное строительство ( в том числе ПИР, строительство жилого дома)</t>
  </si>
  <si>
    <t>2014-2025г.</t>
  </si>
  <si>
    <t>2019-2025г.</t>
  </si>
  <si>
    <t>2025г.</t>
  </si>
  <si>
    <t>2016-2025г.</t>
  </si>
  <si>
    <t>2014-2017г.</t>
  </si>
  <si>
    <t>2015-2025г.</t>
  </si>
  <si>
    <t>2017-2025г.</t>
  </si>
  <si>
    <t>2018-2025г.</t>
  </si>
  <si>
    <t>2015-2017г.</t>
  </si>
  <si>
    <t>2017-2019</t>
  </si>
  <si>
    <t>2019г.-2025г.</t>
  </si>
  <si>
    <t>2017г.-2019</t>
  </si>
  <si>
    <t>2014 - 2025г.</t>
  </si>
  <si>
    <t>Ремонт жилого фонда  и сооружений социально- культурной сферы</t>
  </si>
  <si>
    <t>2021-2025г.</t>
  </si>
  <si>
    <t>Строительство детского дошкольного учреждения на 235 мест в квартале 7/3</t>
  </si>
  <si>
    <t>1.18.</t>
  </si>
  <si>
    <t>1.39.</t>
  </si>
  <si>
    <t>3.11.</t>
  </si>
  <si>
    <t xml:space="preserve">Ремонт здания бассейна  Детской юношесткой спортивной школы </t>
  </si>
  <si>
    <t>Ремонт  спортивного корпуса "Кристалл" Детской юношесткой спортивной школы</t>
  </si>
  <si>
    <t>Ремонт кровли и фасада "Центра досуга молодежи"</t>
  </si>
  <si>
    <t>Ремонт  КЦ "Досуг"</t>
  </si>
  <si>
    <t>Ремонт МБУК  "МСДЦ"</t>
  </si>
  <si>
    <t>Ремонт ДШИ</t>
  </si>
  <si>
    <t>Ремонт хоккейных площадок 1 и 3 кварталов</t>
  </si>
  <si>
    <t>Перечень мероприятий "Комплексной программы социально-экономического развития ЗАТОг.Радужный                                                                               на 2014-2016 годы и на период до 2020 года"</t>
  </si>
  <si>
    <t>Ремонт общежитий №1, № 2; № 3(замена окон, электроосвещения, вентиляция и т.д.)</t>
  </si>
  <si>
    <t>Благоустройство дворовых территорий многоквартирных жилых домов</t>
  </si>
  <si>
    <t>Жилой фонд</t>
  </si>
  <si>
    <t>Прочие учереждения социальной сферы</t>
  </si>
  <si>
    <t>1.47.</t>
  </si>
  <si>
    <t>1.46.</t>
  </si>
  <si>
    <t>3.7</t>
  </si>
  <si>
    <t>3.14.</t>
  </si>
  <si>
    <t xml:space="preserve">Реконструкция очистных сооружений северной группы (строительство  системы обеззараживания сточных вод) </t>
  </si>
  <si>
    <t>Устройство пешеходной дорожки от КПП ЗАТО до Городской больницы</t>
  </si>
  <si>
    <t>Ремонт детского дошкольного учреждения на 600 мест № 5.</t>
  </si>
  <si>
    <t>Ремонт загородного оздоровительного лагеря "Лесной городок"</t>
  </si>
  <si>
    <t>Развитие юго-западной части 9 квартала под жилое строительство.  ( строительство инженерных сетей)</t>
  </si>
  <si>
    <t>Создание многофункционального  центра оказания государственных и муниципальных услуг</t>
  </si>
  <si>
    <t>Приложение  № 2                                                                                                                  к Комплексной программе социально-экономического развития     ЗАТО г.Радужный Владимирской области  на 2014 – 2016 годы и на период                  до 2020 года ( от 25.12.2017 №24/116)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</si>
</sst>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3">
    <font>
      <sz val="10"/>
      <name val="Arial Cyr"/>
      <charset val="204"/>
    </font>
    <font>
      <sz val="14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sz val="9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/>
    <xf numFmtId="0" fontId="0" fillId="2" borderId="0" xfId="0" applyFill="1"/>
    <xf numFmtId="0" fontId="0" fillId="3" borderId="0" xfId="0" applyFill="1"/>
    <xf numFmtId="0" fontId="19" fillId="3" borderId="1" xfId="0" applyFont="1" applyFill="1" applyBorder="1" applyAlignment="1">
      <alignment horizontal="center" vertical="top"/>
    </xf>
    <xf numFmtId="0" fontId="2" fillId="3" borderId="0" xfId="0" applyFont="1" applyFill="1" applyBorder="1"/>
    <xf numFmtId="17" fontId="19" fillId="3" borderId="1" xfId="0" applyNumberFormat="1" applyFont="1" applyFill="1" applyBorder="1" applyAlignment="1">
      <alignment horizontal="center" vertical="top"/>
    </xf>
    <xf numFmtId="49" fontId="5" fillId="3" borderId="0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Fill="1"/>
    <xf numFmtId="0" fontId="3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/>
    <xf numFmtId="164" fontId="15" fillId="0" borderId="1" xfId="0" applyNumberFormat="1" applyFont="1" applyFill="1" applyBorder="1" applyAlignment="1">
      <alignment horizontal="center" vertical="top" wrapText="1"/>
    </xf>
    <xf numFmtId="164" fontId="22" fillId="0" borderId="1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/>
    <xf numFmtId="0" fontId="2" fillId="0" borderId="0" xfId="0" applyFont="1" applyFill="1"/>
    <xf numFmtId="0" fontId="8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/>
    </xf>
    <xf numFmtId="164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 applyFill="1"/>
    <xf numFmtId="2" fontId="11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49" fontId="19" fillId="3" borderId="3" xfId="0" applyNumberFormat="1" applyFont="1" applyFill="1" applyBorder="1" applyAlignment="1">
      <alignment horizontal="center" vertical="top"/>
    </xf>
    <xf numFmtId="49" fontId="19" fillId="3" borderId="2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top"/>
    </xf>
    <xf numFmtId="49" fontId="19" fillId="3" borderId="5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22" fillId="0" borderId="3" xfId="0" applyNumberFormat="1" applyFont="1" applyFill="1" applyBorder="1" applyAlignment="1">
      <alignment horizontal="center" vertical="top" wrapText="1"/>
    </xf>
    <xf numFmtId="164" fontId="22" fillId="0" borderId="5" xfId="0" applyNumberFormat="1" applyFont="1" applyFill="1" applyBorder="1" applyAlignment="1">
      <alignment horizontal="center" vertical="top" wrapText="1"/>
    </xf>
    <xf numFmtId="164" fontId="22" fillId="0" borderId="2" xfId="0" applyNumberFormat="1" applyFont="1" applyFill="1" applyBorder="1" applyAlignment="1">
      <alignment horizontal="center" vertical="top" wrapText="1"/>
    </xf>
    <xf numFmtId="164" fontId="15" fillId="0" borderId="4" xfId="0" applyNumberFormat="1" applyFont="1" applyFill="1" applyBorder="1" applyAlignment="1">
      <alignment horizontal="center" vertical="top" wrapText="1"/>
    </xf>
    <xf numFmtId="165" fontId="15" fillId="0" borderId="1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49" fontId="20" fillId="3" borderId="1" xfId="0" applyNumberFormat="1" applyFont="1" applyFill="1" applyBorder="1" applyAlignment="1">
      <alignment horizontal="center" vertical="top"/>
    </xf>
    <xf numFmtId="49" fontId="5" fillId="3" borderId="0" xfId="0" applyNumberFormat="1" applyFont="1" applyFill="1" applyAlignment="1">
      <alignment horizontal="center" vertical="top"/>
    </xf>
    <xf numFmtId="49" fontId="19" fillId="3" borderId="3" xfId="0" applyNumberFormat="1" applyFont="1" applyFill="1" applyBorder="1" applyAlignment="1">
      <alignment horizontal="center" vertical="top"/>
    </xf>
    <xf numFmtId="49" fontId="19" fillId="3" borderId="1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left" vertical="top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wrapText="1"/>
    </xf>
    <xf numFmtId="0" fontId="9" fillId="3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9" fontId="19" fillId="3" borderId="3" xfId="0" applyNumberFormat="1" applyFont="1" applyFill="1" applyBorder="1" applyAlignment="1">
      <alignment horizontal="center" vertical="top"/>
    </xf>
    <xf numFmtId="49" fontId="19" fillId="3" borderId="2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left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49" fontId="19" fillId="3" borderId="5" xfId="0" applyNumberFormat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3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0"/>
  <sheetViews>
    <sheetView tabSelected="1" view="pageBreakPreview" zoomScaleNormal="75" zoomScaleSheetLayoutView="100" zoomScalePageLayoutView="85" workbookViewId="0">
      <selection activeCell="D102" sqref="A102:XFD104"/>
    </sheetView>
  </sheetViews>
  <sheetFormatPr defaultColWidth="10.28515625" defaultRowHeight="18.75"/>
  <cols>
    <col min="1" max="1" width="6.28515625" style="83" customWidth="1"/>
    <col min="2" max="2" width="23.7109375" style="31" customWidth="1"/>
    <col min="3" max="3" width="6.42578125" style="31" customWidth="1"/>
    <col min="4" max="4" width="12.28515625" style="31" customWidth="1"/>
    <col min="5" max="5" width="9.140625" style="13" customWidth="1"/>
    <col min="6" max="6" width="8.7109375" style="13" customWidth="1"/>
    <col min="7" max="7" width="8" style="13" customWidth="1"/>
    <col min="8" max="8" width="8.28515625" style="13" customWidth="1"/>
    <col min="9" max="9" width="8.7109375" style="13" customWidth="1"/>
    <col min="10" max="10" width="9" style="13" customWidth="1"/>
    <col min="11" max="11" width="10" style="13" customWidth="1"/>
    <col min="12" max="12" width="9.85546875" style="13" customWidth="1"/>
    <col min="13" max="14" width="9.85546875" style="25" customWidth="1"/>
    <col min="15" max="15" width="21" style="67" customWidth="1"/>
    <col min="16" max="16" width="10.28515625" style="1"/>
    <col min="17" max="17" width="9" style="1" customWidth="1"/>
    <col min="18" max="16384" width="10.28515625" style="1"/>
  </cols>
  <sheetData>
    <row r="1" spans="1:15" ht="75" customHeight="1">
      <c r="H1" s="14"/>
      <c r="I1" s="90" t="s">
        <v>260</v>
      </c>
      <c r="J1" s="90"/>
      <c r="K1" s="90"/>
      <c r="L1" s="90"/>
      <c r="M1" s="90"/>
      <c r="N1" s="90"/>
      <c r="O1" s="90"/>
    </row>
    <row r="2" spans="1:15" ht="47.25" customHeight="1">
      <c r="A2" s="91" t="s">
        <v>245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s="3" customFormat="1" ht="33" customHeight="1">
      <c r="A3" s="92" t="s">
        <v>7</v>
      </c>
      <c r="B3" s="93" t="s">
        <v>2</v>
      </c>
      <c r="C3" s="93" t="s">
        <v>51</v>
      </c>
      <c r="D3" s="93" t="s">
        <v>157</v>
      </c>
      <c r="E3" s="94" t="s">
        <v>10</v>
      </c>
      <c r="F3" s="95" t="s">
        <v>156</v>
      </c>
      <c r="G3" s="96" t="s">
        <v>155</v>
      </c>
      <c r="H3" s="97"/>
      <c r="I3" s="97"/>
      <c r="J3" s="97"/>
      <c r="K3" s="97"/>
      <c r="L3" s="97"/>
      <c r="M3" s="98"/>
      <c r="N3" s="99" t="s">
        <v>217</v>
      </c>
      <c r="O3" s="93" t="s">
        <v>158</v>
      </c>
    </row>
    <row r="4" spans="1:15" s="3" customFormat="1" ht="40.5" customHeight="1">
      <c r="A4" s="92"/>
      <c r="B4" s="93"/>
      <c r="C4" s="93"/>
      <c r="D4" s="93"/>
      <c r="E4" s="94"/>
      <c r="F4" s="95"/>
      <c r="G4" s="15">
        <v>2014</v>
      </c>
      <c r="H4" s="15">
        <v>2015</v>
      </c>
      <c r="I4" s="15">
        <v>2016</v>
      </c>
      <c r="J4" s="15">
        <v>2017</v>
      </c>
      <c r="K4" s="15">
        <v>2018</v>
      </c>
      <c r="L4" s="15">
        <v>2019</v>
      </c>
      <c r="M4" s="16">
        <v>2020</v>
      </c>
      <c r="N4" s="100"/>
      <c r="O4" s="93"/>
    </row>
    <row r="5" spans="1:15" s="3" customFormat="1" ht="31.5" customHeight="1">
      <c r="A5" s="101"/>
      <c r="B5" s="102" t="s">
        <v>3</v>
      </c>
      <c r="C5" s="93"/>
      <c r="D5" s="32" t="s">
        <v>30</v>
      </c>
      <c r="E5" s="17">
        <f>E6+E7</f>
        <v>1213.4000000000001</v>
      </c>
      <c r="F5" s="17">
        <f>F6+F7</f>
        <v>286.89999999999998</v>
      </c>
      <c r="G5" s="17">
        <f>G6+G7</f>
        <v>68.8</v>
      </c>
      <c r="H5" s="17">
        <f t="shared" ref="H5:N5" si="0">H6+H7</f>
        <v>64.400000000000006</v>
      </c>
      <c r="I5" s="17">
        <f t="shared" si="0"/>
        <v>153.69999999999999</v>
      </c>
      <c r="J5" s="17">
        <f t="shared" si="0"/>
        <v>129.60000000000002</v>
      </c>
      <c r="K5" s="17">
        <f t="shared" si="0"/>
        <v>78.100000000000009</v>
      </c>
      <c r="L5" s="17">
        <f t="shared" si="0"/>
        <v>99.9</v>
      </c>
      <c r="M5" s="17">
        <f t="shared" si="0"/>
        <v>75.800000000000011</v>
      </c>
      <c r="N5" s="17">
        <f t="shared" si="0"/>
        <v>543.09999999999991</v>
      </c>
      <c r="O5" s="93"/>
    </row>
    <row r="6" spans="1:15" s="3" customFormat="1" ht="31.5" customHeight="1">
      <c r="A6" s="101"/>
      <c r="B6" s="102"/>
      <c r="C6" s="93"/>
      <c r="D6" s="32" t="s">
        <v>50</v>
      </c>
      <c r="E6" s="17">
        <f>G6+H6+I6+J6+K6+L6+M6+N6</f>
        <v>336.40000000000003</v>
      </c>
      <c r="F6" s="17">
        <f>G6+H6+I6</f>
        <v>127.9</v>
      </c>
      <c r="G6" s="17">
        <f t="shared" ref="G6:N6" si="1">G36+G46+G14+G24+G25+G26+G45+G15</f>
        <v>24.9</v>
      </c>
      <c r="H6" s="17">
        <f t="shared" si="1"/>
        <v>31.8</v>
      </c>
      <c r="I6" s="17">
        <f t="shared" si="1"/>
        <v>71.2</v>
      </c>
      <c r="J6" s="17">
        <f t="shared" si="1"/>
        <v>36.700000000000003</v>
      </c>
      <c r="K6" s="17">
        <f t="shared" si="1"/>
        <v>17.2</v>
      </c>
      <c r="L6" s="17">
        <f t="shared" si="1"/>
        <v>37.799999999999997</v>
      </c>
      <c r="M6" s="17">
        <f t="shared" si="1"/>
        <v>15.5</v>
      </c>
      <c r="N6" s="17">
        <f t="shared" si="1"/>
        <v>101.3</v>
      </c>
      <c r="O6" s="93"/>
    </row>
    <row r="7" spans="1:15" s="26" customFormat="1" ht="30" customHeight="1">
      <c r="A7" s="101"/>
      <c r="B7" s="102"/>
      <c r="C7" s="93"/>
      <c r="D7" s="32" t="s">
        <v>137</v>
      </c>
      <c r="E7" s="17">
        <f>G7+H7+I7+J7+K7+L7+M7+N7</f>
        <v>877</v>
      </c>
      <c r="F7" s="17">
        <f>G7+H7+I7</f>
        <v>159</v>
      </c>
      <c r="G7" s="17">
        <f t="shared" ref="G7:N7" si="2">G9+G10+G11+G13+G17+G18+G19+G20+G21+G23+G28+G29+G32+G33+G35+G34+G37+G38+G39+G40+G41+G44+G47+G49+G50+G51+G52+G53+G54+G55+G56+G58+G59+G60+G61+G62+G31+G63+G65+G67</f>
        <v>43.9</v>
      </c>
      <c r="H7" s="17">
        <f t="shared" si="2"/>
        <v>32.600000000000009</v>
      </c>
      <c r="I7" s="17">
        <f t="shared" si="2"/>
        <v>82.5</v>
      </c>
      <c r="J7" s="17">
        <f t="shared" si="2"/>
        <v>92.9</v>
      </c>
      <c r="K7" s="17">
        <f t="shared" si="2"/>
        <v>60.900000000000006</v>
      </c>
      <c r="L7" s="17">
        <f t="shared" si="2"/>
        <v>62.1</v>
      </c>
      <c r="M7" s="17">
        <f t="shared" si="2"/>
        <v>60.300000000000004</v>
      </c>
      <c r="N7" s="17">
        <f t="shared" si="2"/>
        <v>441.79999999999995</v>
      </c>
      <c r="O7" s="93"/>
    </row>
    <row r="8" spans="1:15" s="6" customFormat="1" ht="25.5" customHeight="1">
      <c r="A8" s="7"/>
      <c r="B8" s="33" t="s">
        <v>18</v>
      </c>
      <c r="C8" s="34"/>
      <c r="D8" s="27"/>
      <c r="E8" s="29"/>
      <c r="F8" s="18"/>
      <c r="G8" s="18"/>
      <c r="H8" s="18"/>
      <c r="I8" s="18"/>
      <c r="J8" s="18"/>
      <c r="K8" s="18"/>
      <c r="L8" s="18"/>
      <c r="M8" s="19"/>
      <c r="N8" s="19"/>
      <c r="O8" s="35"/>
    </row>
    <row r="9" spans="1:15" ht="72.75" customHeight="1">
      <c r="A9" s="7" t="s">
        <v>0</v>
      </c>
      <c r="B9" s="36" t="s">
        <v>9</v>
      </c>
      <c r="C9" s="69" t="s">
        <v>219</v>
      </c>
      <c r="D9" s="27" t="s">
        <v>137</v>
      </c>
      <c r="E9" s="28">
        <f>SUM(G9:N9)</f>
        <v>18.8</v>
      </c>
      <c r="F9" s="12">
        <f>G9+H9+I9</f>
        <v>6.6999999999999993</v>
      </c>
      <c r="G9" s="12">
        <v>4.3</v>
      </c>
      <c r="H9" s="12">
        <v>0.5</v>
      </c>
      <c r="I9" s="12">
        <v>1.9</v>
      </c>
      <c r="J9" s="12">
        <v>0.2</v>
      </c>
      <c r="K9" s="12"/>
      <c r="L9" s="12"/>
      <c r="M9" s="12">
        <v>1</v>
      </c>
      <c r="N9" s="12">
        <v>10.9</v>
      </c>
      <c r="O9" s="37" t="s">
        <v>77</v>
      </c>
    </row>
    <row r="10" spans="1:15" s="2" customFormat="1" ht="102.75" customHeight="1">
      <c r="A10" s="7" t="s">
        <v>1</v>
      </c>
      <c r="B10" s="36" t="s">
        <v>53</v>
      </c>
      <c r="C10" s="38" t="s">
        <v>221</v>
      </c>
      <c r="D10" s="27" t="s">
        <v>137</v>
      </c>
      <c r="E10" s="28">
        <f t="shared" ref="E10:E65" si="3">SUM(G10:N10)</f>
        <v>33</v>
      </c>
      <c r="F10" s="12">
        <f>G10+H10+I10</f>
        <v>0</v>
      </c>
      <c r="G10" s="12"/>
      <c r="H10" s="12"/>
      <c r="I10" s="12"/>
      <c r="J10" s="12"/>
      <c r="K10" s="12"/>
      <c r="L10" s="12"/>
      <c r="M10" s="12"/>
      <c r="N10" s="12">
        <v>33</v>
      </c>
      <c r="O10" s="37" t="s">
        <v>11</v>
      </c>
    </row>
    <row r="11" spans="1:15" s="4" customFormat="1" ht="72.75" customHeight="1">
      <c r="A11" s="7" t="s">
        <v>142</v>
      </c>
      <c r="B11" s="39" t="s">
        <v>201</v>
      </c>
      <c r="C11" s="38" t="s">
        <v>221</v>
      </c>
      <c r="D11" s="27" t="s">
        <v>137</v>
      </c>
      <c r="E11" s="28">
        <f t="shared" si="3"/>
        <v>25</v>
      </c>
      <c r="F11" s="12">
        <f>G11+H11+I11</f>
        <v>0</v>
      </c>
      <c r="G11" s="12"/>
      <c r="H11" s="12"/>
      <c r="I11" s="12"/>
      <c r="J11" s="12"/>
      <c r="K11" s="12"/>
      <c r="L11" s="12"/>
      <c r="M11" s="12"/>
      <c r="N11" s="12">
        <v>25</v>
      </c>
      <c r="O11" s="37" t="s">
        <v>12</v>
      </c>
    </row>
    <row r="12" spans="1:15" s="8" customFormat="1" ht="25.5" customHeight="1">
      <c r="A12" s="7"/>
      <c r="B12" s="33" t="s">
        <v>19</v>
      </c>
      <c r="C12" s="38"/>
      <c r="D12" s="27"/>
      <c r="E12" s="28"/>
      <c r="F12" s="12"/>
      <c r="G12" s="12"/>
      <c r="H12" s="12"/>
      <c r="I12" s="12"/>
      <c r="J12" s="12"/>
      <c r="K12" s="12"/>
      <c r="L12" s="12"/>
      <c r="M12" s="12"/>
      <c r="N12" s="12"/>
      <c r="O12" s="37"/>
    </row>
    <row r="13" spans="1:15" s="2" customFormat="1" ht="64.5" customHeight="1">
      <c r="A13" s="103" t="s">
        <v>102</v>
      </c>
      <c r="B13" s="105" t="s">
        <v>194</v>
      </c>
      <c r="C13" s="107" t="s">
        <v>219</v>
      </c>
      <c r="D13" s="27" t="s">
        <v>137</v>
      </c>
      <c r="E13" s="28">
        <f t="shared" si="3"/>
        <v>57.6</v>
      </c>
      <c r="F13" s="12">
        <f>G13+H13+I13</f>
        <v>9.6000000000000014</v>
      </c>
      <c r="G13" s="12">
        <v>3.6</v>
      </c>
      <c r="H13" s="12">
        <v>1.3</v>
      </c>
      <c r="I13" s="12">
        <v>4.7</v>
      </c>
      <c r="J13" s="12">
        <v>5</v>
      </c>
      <c r="K13" s="12">
        <v>5.2</v>
      </c>
      <c r="L13" s="12">
        <v>5.4</v>
      </c>
      <c r="M13" s="12">
        <v>5.4</v>
      </c>
      <c r="N13" s="12">
        <v>27</v>
      </c>
      <c r="O13" s="111" t="s">
        <v>78</v>
      </c>
    </row>
    <row r="14" spans="1:15" s="2" customFormat="1" ht="29.25" customHeight="1">
      <c r="A14" s="104"/>
      <c r="B14" s="106"/>
      <c r="C14" s="108"/>
      <c r="D14" s="27" t="s">
        <v>50</v>
      </c>
      <c r="E14" s="28">
        <f t="shared" si="3"/>
        <v>12.6</v>
      </c>
      <c r="F14" s="12">
        <f>G14+H14+I14</f>
        <v>0.9</v>
      </c>
      <c r="G14" s="12"/>
      <c r="H14" s="12"/>
      <c r="I14" s="12">
        <v>0.9</v>
      </c>
      <c r="J14" s="12">
        <v>1</v>
      </c>
      <c r="K14" s="12">
        <v>1.1000000000000001</v>
      </c>
      <c r="L14" s="12">
        <v>1.1000000000000001</v>
      </c>
      <c r="M14" s="12">
        <v>1.5</v>
      </c>
      <c r="N14" s="76">
        <v>7</v>
      </c>
      <c r="O14" s="112"/>
    </row>
    <row r="15" spans="1:15" ht="147.75" customHeight="1">
      <c r="A15" s="73" t="s">
        <v>103</v>
      </c>
      <c r="B15" s="36" t="s">
        <v>168</v>
      </c>
      <c r="C15" s="38" t="s">
        <v>222</v>
      </c>
      <c r="D15" s="27" t="s">
        <v>50</v>
      </c>
      <c r="E15" s="28">
        <f t="shared" si="3"/>
        <v>30</v>
      </c>
      <c r="F15" s="12">
        <f>G15+H15+I15</f>
        <v>20</v>
      </c>
      <c r="G15" s="12"/>
      <c r="H15" s="12"/>
      <c r="I15" s="12">
        <v>20</v>
      </c>
      <c r="J15" s="12"/>
      <c r="K15" s="12">
        <v>5</v>
      </c>
      <c r="L15" s="12">
        <v>5</v>
      </c>
      <c r="M15" s="12"/>
      <c r="N15" s="12"/>
      <c r="O15" s="37" t="s">
        <v>13</v>
      </c>
    </row>
    <row r="16" spans="1:15" s="6" customFormat="1" ht="23.25" customHeight="1">
      <c r="A16" s="7"/>
      <c r="B16" s="33" t="s">
        <v>20</v>
      </c>
      <c r="C16" s="38"/>
      <c r="D16" s="27"/>
      <c r="E16" s="28">
        <f t="shared" si="3"/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37"/>
    </row>
    <row r="17" spans="1:15" ht="63.75" customHeight="1">
      <c r="A17" s="87" t="s">
        <v>67</v>
      </c>
      <c r="B17" s="36" t="s">
        <v>69</v>
      </c>
      <c r="C17" s="38" t="s">
        <v>219</v>
      </c>
      <c r="D17" s="27" t="s">
        <v>137</v>
      </c>
      <c r="E17" s="28">
        <f t="shared" si="3"/>
        <v>18.899999999999999</v>
      </c>
      <c r="F17" s="12">
        <f t="shared" ref="F17:F21" si="4">G17+H17+I17</f>
        <v>0.89999999999999991</v>
      </c>
      <c r="G17" s="12">
        <v>0.7</v>
      </c>
      <c r="H17" s="12">
        <v>0.2</v>
      </c>
      <c r="I17" s="12"/>
      <c r="J17" s="12"/>
      <c r="K17" s="12"/>
      <c r="L17" s="12"/>
      <c r="M17" s="12">
        <v>3</v>
      </c>
      <c r="N17" s="12">
        <v>15</v>
      </c>
      <c r="O17" s="37" t="s">
        <v>14</v>
      </c>
    </row>
    <row r="18" spans="1:15" ht="136.5" customHeight="1">
      <c r="A18" s="87" t="s">
        <v>68</v>
      </c>
      <c r="B18" s="36" t="s">
        <v>254</v>
      </c>
      <c r="C18" s="38" t="s">
        <v>223</v>
      </c>
      <c r="D18" s="27" t="s">
        <v>137</v>
      </c>
      <c r="E18" s="89">
        <f t="shared" si="3"/>
        <v>19.450000000000003</v>
      </c>
      <c r="F18" s="12">
        <f t="shared" si="4"/>
        <v>19.400000000000002</v>
      </c>
      <c r="G18" s="12">
        <v>0.7</v>
      </c>
      <c r="H18" s="12">
        <v>2.6</v>
      </c>
      <c r="I18" s="12">
        <v>16.100000000000001</v>
      </c>
      <c r="J18" s="11">
        <v>0.05</v>
      </c>
      <c r="K18" s="12"/>
      <c r="L18" s="12"/>
      <c r="M18" s="12"/>
      <c r="N18" s="12"/>
      <c r="O18" s="37" t="s">
        <v>15</v>
      </c>
    </row>
    <row r="19" spans="1:15" ht="60.75" customHeight="1">
      <c r="A19" s="87" t="s">
        <v>104</v>
      </c>
      <c r="B19" s="36" t="s">
        <v>189</v>
      </c>
      <c r="C19" s="38" t="s">
        <v>224</v>
      </c>
      <c r="D19" s="27" t="s">
        <v>137</v>
      </c>
      <c r="E19" s="89">
        <f t="shared" si="3"/>
        <v>32.049999999999997</v>
      </c>
      <c r="F19" s="12">
        <f t="shared" si="4"/>
        <v>7.7</v>
      </c>
      <c r="G19" s="12"/>
      <c r="H19" s="12">
        <v>0.2</v>
      </c>
      <c r="I19" s="12">
        <v>7.5</v>
      </c>
      <c r="J19" s="11">
        <f>4.7+0.75</f>
        <v>5.45</v>
      </c>
      <c r="K19" s="12"/>
      <c r="L19" s="12"/>
      <c r="M19" s="12"/>
      <c r="N19" s="12">
        <v>18.899999999999999</v>
      </c>
      <c r="O19" s="37" t="s">
        <v>15</v>
      </c>
    </row>
    <row r="20" spans="1:15" ht="72" customHeight="1">
      <c r="A20" s="87" t="s">
        <v>105</v>
      </c>
      <c r="B20" s="36" t="s">
        <v>16</v>
      </c>
      <c r="C20" s="38" t="s">
        <v>225</v>
      </c>
      <c r="D20" s="27" t="s">
        <v>137</v>
      </c>
      <c r="E20" s="28">
        <f t="shared" si="3"/>
        <v>16</v>
      </c>
      <c r="F20" s="12">
        <f t="shared" si="4"/>
        <v>0</v>
      </c>
      <c r="G20" s="12"/>
      <c r="H20" s="12"/>
      <c r="I20" s="12"/>
      <c r="J20" s="12"/>
      <c r="K20" s="12"/>
      <c r="L20" s="12"/>
      <c r="M20" s="12">
        <v>3</v>
      </c>
      <c r="N20" s="12">
        <v>13</v>
      </c>
      <c r="O20" s="37" t="s">
        <v>15</v>
      </c>
    </row>
    <row r="21" spans="1:15" ht="84.75" customHeight="1">
      <c r="A21" s="87" t="s">
        <v>106</v>
      </c>
      <c r="B21" s="36" t="s">
        <v>195</v>
      </c>
      <c r="C21" s="38" t="s">
        <v>174</v>
      </c>
      <c r="D21" s="27" t="s">
        <v>137</v>
      </c>
      <c r="E21" s="28">
        <f t="shared" si="3"/>
        <v>37.9</v>
      </c>
      <c r="F21" s="12">
        <f t="shared" si="4"/>
        <v>0</v>
      </c>
      <c r="G21" s="12"/>
      <c r="H21" s="12"/>
      <c r="I21" s="12"/>
      <c r="J21" s="12"/>
      <c r="K21" s="12"/>
      <c r="L21" s="12">
        <v>2.6</v>
      </c>
      <c r="M21" s="12">
        <v>2</v>
      </c>
      <c r="N21" s="12">
        <v>33.299999999999997</v>
      </c>
      <c r="O21" s="37" t="s">
        <v>17</v>
      </c>
    </row>
    <row r="22" spans="1:15" s="6" customFormat="1" ht="15.75">
      <c r="A22" s="73"/>
      <c r="B22" s="33" t="s">
        <v>21</v>
      </c>
      <c r="C22" s="38"/>
      <c r="D22" s="27"/>
      <c r="E22" s="28">
        <f t="shared" si="3"/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37"/>
    </row>
    <row r="23" spans="1:15" ht="44.25" customHeight="1">
      <c r="A23" s="103" t="s">
        <v>107</v>
      </c>
      <c r="B23" s="105" t="s">
        <v>196</v>
      </c>
      <c r="C23" s="107" t="s">
        <v>219</v>
      </c>
      <c r="D23" s="27" t="s">
        <v>137</v>
      </c>
      <c r="E23" s="28">
        <f t="shared" si="3"/>
        <v>108.6</v>
      </c>
      <c r="F23" s="12">
        <f>G23+H23+I23</f>
        <v>23.5</v>
      </c>
      <c r="G23" s="12">
        <v>8.9</v>
      </c>
      <c r="H23" s="12">
        <v>6.2</v>
      </c>
      <c r="I23" s="12">
        <v>8.4</v>
      </c>
      <c r="J23" s="12">
        <v>8.9</v>
      </c>
      <c r="K23" s="12">
        <v>9.1999999999999993</v>
      </c>
      <c r="L23" s="12">
        <v>9.4</v>
      </c>
      <c r="M23" s="12">
        <v>9.6</v>
      </c>
      <c r="N23" s="12">
        <v>48</v>
      </c>
      <c r="O23" s="111" t="s">
        <v>79</v>
      </c>
    </row>
    <row r="24" spans="1:15" ht="45.75" customHeight="1">
      <c r="A24" s="104"/>
      <c r="B24" s="106"/>
      <c r="C24" s="108"/>
      <c r="D24" s="27" t="s">
        <v>50</v>
      </c>
      <c r="E24" s="28">
        <f t="shared" si="3"/>
        <v>72.400000000000006</v>
      </c>
      <c r="F24" s="12">
        <f>G24+H24+I24</f>
        <v>6.9</v>
      </c>
      <c r="G24" s="12"/>
      <c r="H24" s="12"/>
      <c r="I24" s="12">
        <v>6.9</v>
      </c>
      <c r="J24" s="12">
        <v>7.1</v>
      </c>
      <c r="K24" s="12">
        <v>7.5</v>
      </c>
      <c r="L24" s="12">
        <v>7.9</v>
      </c>
      <c r="M24" s="12">
        <v>8</v>
      </c>
      <c r="N24" s="76">
        <v>35</v>
      </c>
      <c r="O24" s="112"/>
    </row>
    <row r="25" spans="1:15" ht="99" customHeight="1">
      <c r="A25" s="87" t="s">
        <v>108</v>
      </c>
      <c r="B25" s="36" t="s">
        <v>75</v>
      </c>
      <c r="C25" s="38" t="s">
        <v>225</v>
      </c>
      <c r="D25" s="27" t="s">
        <v>190</v>
      </c>
      <c r="E25" s="28">
        <f t="shared" si="3"/>
        <v>54</v>
      </c>
      <c r="F25" s="12">
        <f>G25+H25+I25</f>
        <v>0</v>
      </c>
      <c r="G25" s="12"/>
      <c r="H25" s="12"/>
      <c r="I25" s="12"/>
      <c r="J25" s="12"/>
      <c r="K25" s="12"/>
      <c r="L25" s="12">
        <v>9.6999999999999993</v>
      </c>
      <c r="M25" s="12"/>
      <c r="N25" s="12">
        <v>44.3</v>
      </c>
      <c r="O25" s="37" t="s">
        <v>80</v>
      </c>
    </row>
    <row r="26" spans="1:15" ht="51" customHeight="1">
      <c r="A26" s="87" t="s">
        <v>109</v>
      </c>
      <c r="B26" s="36" t="s">
        <v>22</v>
      </c>
      <c r="C26" s="38" t="s">
        <v>225</v>
      </c>
      <c r="D26" s="27" t="s">
        <v>190</v>
      </c>
      <c r="E26" s="28">
        <f t="shared" si="3"/>
        <v>25.6</v>
      </c>
      <c r="F26" s="12">
        <f>G26+H26+I26</f>
        <v>0</v>
      </c>
      <c r="G26" s="12"/>
      <c r="H26" s="12"/>
      <c r="I26" s="12"/>
      <c r="J26" s="12"/>
      <c r="K26" s="12"/>
      <c r="L26" s="12">
        <v>10.6</v>
      </c>
      <c r="M26" s="12"/>
      <c r="N26" s="12">
        <v>15</v>
      </c>
      <c r="O26" s="37" t="s">
        <v>55</v>
      </c>
    </row>
    <row r="27" spans="1:15" s="6" customFormat="1" ht="27" customHeight="1">
      <c r="A27" s="73"/>
      <c r="B27" s="33" t="s">
        <v>24</v>
      </c>
      <c r="C27" s="38"/>
      <c r="D27" s="27"/>
      <c r="E27" s="28">
        <f t="shared" si="3"/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37"/>
    </row>
    <row r="28" spans="1:15" ht="71.25" customHeight="1">
      <c r="A28" s="87" t="s">
        <v>110</v>
      </c>
      <c r="B28" s="36" t="s">
        <v>25</v>
      </c>
      <c r="C28" s="38" t="s">
        <v>225</v>
      </c>
      <c r="D28" s="27" t="s">
        <v>137</v>
      </c>
      <c r="E28" s="28">
        <f t="shared" si="3"/>
        <v>11.1</v>
      </c>
      <c r="F28" s="12">
        <f>G28+H28+I28</f>
        <v>2.1</v>
      </c>
      <c r="G28" s="12">
        <v>2.1</v>
      </c>
      <c r="H28" s="12"/>
      <c r="I28" s="12"/>
      <c r="J28" s="12"/>
      <c r="K28" s="12"/>
      <c r="L28" s="12"/>
      <c r="M28" s="12"/>
      <c r="N28" s="12">
        <v>9</v>
      </c>
      <c r="O28" s="37" t="s">
        <v>81</v>
      </c>
    </row>
    <row r="29" spans="1:15" ht="85.5" customHeight="1">
      <c r="A29" s="87" t="s">
        <v>111</v>
      </c>
      <c r="B29" s="36" t="s">
        <v>54</v>
      </c>
      <c r="C29" s="38" t="s">
        <v>226</v>
      </c>
      <c r="D29" s="27" t="s">
        <v>137</v>
      </c>
      <c r="E29" s="28">
        <f t="shared" si="3"/>
        <v>73</v>
      </c>
      <c r="F29" s="12">
        <f>G29+H29+I29</f>
        <v>0</v>
      </c>
      <c r="G29" s="12"/>
      <c r="H29" s="12"/>
      <c r="I29" s="12"/>
      <c r="J29" s="12"/>
      <c r="K29" s="12"/>
      <c r="L29" s="12"/>
      <c r="M29" s="12"/>
      <c r="N29" s="12">
        <v>73</v>
      </c>
      <c r="O29" s="37" t="s">
        <v>27</v>
      </c>
    </row>
    <row r="30" spans="1:15" s="6" customFormat="1" ht="59.25" customHeight="1">
      <c r="A30" s="73"/>
      <c r="B30" s="33" t="s">
        <v>28</v>
      </c>
      <c r="C30" s="38"/>
      <c r="D30" s="27"/>
      <c r="E30" s="28">
        <f t="shared" si="3"/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37"/>
    </row>
    <row r="31" spans="1:15" ht="74.25" customHeight="1">
      <c r="A31" s="87" t="s">
        <v>235</v>
      </c>
      <c r="B31" s="36" t="s">
        <v>197</v>
      </c>
      <c r="C31" s="75" t="s">
        <v>219</v>
      </c>
      <c r="D31" s="27" t="s">
        <v>137</v>
      </c>
      <c r="E31" s="28">
        <f t="shared" si="3"/>
        <v>53.1</v>
      </c>
      <c r="F31" s="12">
        <f>G31+H31+I31</f>
        <v>27.1</v>
      </c>
      <c r="G31" s="12">
        <v>6</v>
      </c>
      <c r="H31" s="12">
        <v>4</v>
      </c>
      <c r="I31" s="12">
        <v>17.100000000000001</v>
      </c>
      <c r="J31" s="12">
        <v>5.5</v>
      </c>
      <c r="K31" s="12">
        <v>8.6</v>
      </c>
      <c r="L31" s="12">
        <v>3</v>
      </c>
      <c r="M31" s="12">
        <v>3</v>
      </c>
      <c r="N31" s="12">
        <v>5.9</v>
      </c>
      <c r="O31" s="37" t="s">
        <v>56</v>
      </c>
    </row>
    <row r="32" spans="1:15" ht="122.25" customHeight="1">
      <c r="A32" s="87" t="s">
        <v>100</v>
      </c>
      <c r="B32" s="36" t="s">
        <v>99</v>
      </c>
      <c r="C32" s="75" t="s">
        <v>219</v>
      </c>
      <c r="D32" s="27" t="s">
        <v>137</v>
      </c>
      <c r="E32" s="28">
        <f t="shared" si="3"/>
        <v>27.1</v>
      </c>
      <c r="F32" s="12">
        <f>G32+H32+I32</f>
        <v>5.4</v>
      </c>
      <c r="G32" s="12">
        <v>5.4</v>
      </c>
      <c r="H32" s="12"/>
      <c r="I32" s="12"/>
      <c r="J32" s="12">
        <v>12.7</v>
      </c>
      <c r="K32" s="12">
        <v>3</v>
      </c>
      <c r="L32" s="12">
        <v>2</v>
      </c>
      <c r="M32" s="12">
        <v>2</v>
      </c>
      <c r="N32" s="12">
        <v>2</v>
      </c>
      <c r="O32" s="37" t="s">
        <v>143</v>
      </c>
    </row>
    <row r="33" spans="1:15" ht="135" customHeight="1">
      <c r="A33" s="87" t="s">
        <v>112</v>
      </c>
      <c r="B33" s="36" t="s">
        <v>198</v>
      </c>
      <c r="C33" s="38" t="s">
        <v>219</v>
      </c>
      <c r="D33" s="27" t="s">
        <v>137</v>
      </c>
      <c r="E33" s="28">
        <f t="shared" si="3"/>
        <v>28.9</v>
      </c>
      <c r="F33" s="12">
        <f>G33+H33+I33</f>
        <v>13.799999999999999</v>
      </c>
      <c r="G33" s="12">
        <v>2.4</v>
      </c>
      <c r="H33" s="12">
        <v>0.2</v>
      </c>
      <c r="I33" s="12">
        <v>11.2</v>
      </c>
      <c r="J33" s="12">
        <f>3.9+4</f>
        <v>7.9</v>
      </c>
      <c r="K33" s="12">
        <v>2.4</v>
      </c>
      <c r="L33" s="12"/>
      <c r="M33" s="12"/>
      <c r="N33" s="12">
        <v>4.8</v>
      </c>
      <c r="O33" s="37" t="s">
        <v>31</v>
      </c>
    </row>
    <row r="34" spans="1:15" ht="75" customHeight="1">
      <c r="A34" s="87" t="s">
        <v>101</v>
      </c>
      <c r="B34" s="36" t="s">
        <v>206</v>
      </c>
      <c r="C34" s="38" t="s">
        <v>222</v>
      </c>
      <c r="D34" s="27" t="s">
        <v>181</v>
      </c>
      <c r="E34" s="28">
        <f>SUM(G34:N34)</f>
        <v>6</v>
      </c>
      <c r="F34" s="12">
        <v>1</v>
      </c>
      <c r="G34" s="12"/>
      <c r="H34" s="12"/>
      <c r="I34" s="12">
        <v>1</v>
      </c>
      <c r="J34" s="12"/>
      <c r="K34" s="12"/>
      <c r="L34" s="12"/>
      <c r="M34" s="12"/>
      <c r="N34" s="12">
        <v>5</v>
      </c>
      <c r="O34" s="37" t="s">
        <v>208</v>
      </c>
    </row>
    <row r="35" spans="1:15" ht="60.75" customHeight="1">
      <c r="A35" s="103" t="s">
        <v>113</v>
      </c>
      <c r="B35" s="105" t="s">
        <v>191</v>
      </c>
      <c r="C35" s="107" t="s">
        <v>219</v>
      </c>
      <c r="D35" s="27" t="s">
        <v>181</v>
      </c>
      <c r="E35" s="28">
        <f t="shared" si="3"/>
        <v>8.2000000000000011</v>
      </c>
      <c r="F35" s="12">
        <f>G35+H35+I35</f>
        <v>1.2000000000000002</v>
      </c>
      <c r="G35" s="12">
        <v>0.3</v>
      </c>
      <c r="H35" s="12">
        <v>0.1</v>
      </c>
      <c r="I35" s="12">
        <v>0.8</v>
      </c>
      <c r="J35" s="12">
        <v>1.6</v>
      </c>
      <c r="K35" s="12"/>
      <c r="L35" s="12"/>
      <c r="M35" s="12"/>
      <c r="N35" s="12">
        <v>5.4</v>
      </c>
      <c r="O35" s="109" t="s">
        <v>205</v>
      </c>
    </row>
    <row r="36" spans="1:15" ht="45" customHeight="1">
      <c r="A36" s="104"/>
      <c r="B36" s="106"/>
      <c r="C36" s="108"/>
      <c r="D36" s="27" t="s">
        <v>170</v>
      </c>
      <c r="E36" s="28">
        <f t="shared" si="3"/>
        <v>2.2999999999999998</v>
      </c>
      <c r="F36" s="12"/>
      <c r="G36" s="12"/>
      <c r="H36" s="12"/>
      <c r="I36" s="12">
        <v>0.2</v>
      </c>
      <c r="J36" s="12">
        <v>0.5</v>
      </c>
      <c r="K36" s="12">
        <v>0.6</v>
      </c>
      <c r="L36" s="12">
        <v>0.5</v>
      </c>
      <c r="M36" s="12">
        <v>0.5</v>
      </c>
      <c r="N36" s="12"/>
      <c r="O36" s="110"/>
    </row>
    <row r="37" spans="1:15" ht="114.75" customHeight="1">
      <c r="A37" s="87" t="s">
        <v>114</v>
      </c>
      <c r="B37" s="36" t="s">
        <v>89</v>
      </c>
      <c r="C37" s="38" t="s">
        <v>222</v>
      </c>
      <c r="D37" s="27" t="s">
        <v>137</v>
      </c>
      <c r="E37" s="28">
        <f t="shared" si="3"/>
        <v>7.2</v>
      </c>
      <c r="F37" s="12">
        <f t="shared" ref="F37:F41" si="5">G37+H37+I37</f>
        <v>0.2</v>
      </c>
      <c r="G37" s="12"/>
      <c r="H37" s="12"/>
      <c r="I37" s="12">
        <v>0.2</v>
      </c>
      <c r="J37" s="12"/>
      <c r="K37" s="12">
        <v>1</v>
      </c>
      <c r="L37" s="12">
        <v>1</v>
      </c>
      <c r="M37" s="12">
        <v>1</v>
      </c>
      <c r="N37" s="12">
        <v>4</v>
      </c>
      <c r="O37" s="37" t="s">
        <v>207</v>
      </c>
    </row>
    <row r="38" spans="1:15" ht="88.5" customHeight="1">
      <c r="A38" s="87" t="s">
        <v>115</v>
      </c>
      <c r="B38" s="36" t="s">
        <v>58</v>
      </c>
      <c r="C38" s="38" t="s">
        <v>224</v>
      </c>
      <c r="D38" s="27" t="s">
        <v>137</v>
      </c>
      <c r="E38" s="28">
        <f t="shared" si="3"/>
        <v>8.9</v>
      </c>
      <c r="F38" s="12">
        <f t="shared" si="5"/>
        <v>0.8</v>
      </c>
      <c r="G38" s="12"/>
      <c r="H38" s="12">
        <v>0.2</v>
      </c>
      <c r="I38" s="12">
        <v>0.6</v>
      </c>
      <c r="J38" s="12">
        <v>2.1</v>
      </c>
      <c r="K38" s="12"/>
      <c r="L38" s="12"/>
      <c r="M38" s="12"/>
      <c r="N38" s="12">
        <v>6</v>
      </c>
      <c r="O38" s="37" t="s">
        <v>59</v>
      </c>
    </row>
    <row r="39" spans="1:15" ht="68.25" customHeight="1">
      <c r="A39" s="87" t="s">
        <v>116</v>
      </c>
      <c r="B39" s="36" t="s">
        <v>192</v>
      </c>
      <c r="C39" s="38" t="s">
        <v>225</v>
      </c>
      <c r="D39" s="27" t="s">
        <v>137</v>
      </c>
      <c r="E39" s="28">
        <f t="shared" si="3"/>
        <v>14</v>
      </c>
      <c r="F39" s="12">
        <f t="shared" si="5"/>
        <v>0</v>
      </c>
      <c r="G39" s="20"/>
      <c r="H39" s="20"/>
      <c r="I39" s="20"/>
      <c r="J39" s="12"/>
      <c r="K39" s="12">
        <v>1</v>
      </c>
      <c r="L39" s="12">
        <v>1</v>
      </c>
      <c r="M39" s="12">
        <v>2</v>
      </c>
      <c r="N39" s="12">
        <v>10</v>
      </c>
      <c r="O39" s="37" t="s">
        <v>32</v>
      </c>
    </row>
    <row r="40" spans="1:15" ht="82.5" customHeight="1">
      <c r="A40" s="87" t="s">
        <v>117</v>
      </c>
      <c r="B40" s="36" t="s">
        <v>255</v>
      </c>
      <c r="C40" s="38" t="s">
        <v>175</v>
      </c>
      <c r="D40" s="27" t="s">
        <v>137</v>
      </c>
      <c r="E40" s="28">
        <f t="shared" si="3"/>
        <v>7.3999999999999995</v>
      </c>
      <c r="F40" s="12">
        <f t="shared" si="5"/>
        <v>0.6</v>
      </c>
      <c r="G40" s="12"/>
      <c r="H40" s="12"/>
      <c r="I40" s="12">
        <v>0.6</v>
      </c>
      <c r="J40" s="12">
        <v>6.8</v>
      </c>
      <c r="K40" s="12"/>
      <c r="L40" s="12"/>
      <c r="M40" s="12"/>
      <c r="N40" s="12"/>
      <c r="O40" s="37" t="s">
        <v>57</v>
      </c>
    </row>
    <row r="41" spans="1:15" ht="64.5" customHeight="1">
      <c r="A41" s="87" t="s">
        <v>118</v>
      </c>
      <c r="B41" s="36" t="s">
        <v>247</v>
      </c>
      <c r="C41" s="38" t="s">
        <v>225</v>
      </c>
      <c r="D41" s="27" t="s">
        <v>137</v>
      </c>
      <c r="E41" s="28">
        <f t="shared" si="3"/>
        <v>6.5</v>
      </c>
      <c r="F41" s="12">
        <f t="shared" si="5"/>
        <v>0</v>
      </c>
      <c r="G41" s="12"/>
      <c r="H41" s="12"/>
      <c r="I41" s="12"/>
      <c r="J41" s="12">
        <v>0.5</v>
      </c>
      <c r="K41" s="12">
        <v>1</v>
      </c>
      <c r="L41" s="12">
        <v>1</v>
      </c>
      <c r="M41" s="12">
        <v>1</v>
      </c>
      <c r="N41" s="12">
        <v>3</v>
      </c>
      <c r="O41" s="37" t="s">
        <v>82</v>
      </c>
    </row>
    <row r="42" spans="1:15" s="6" customFormat="1" ht="74.25" customHeight="1">
      <c r="A42" s="73"/>
      <c r="B42" s="33" t="s">
        <v>232</v>
      </c>
      <c r="C42" s="38"/>
      <c r="D42" s="27"/>
      <c r="E42" s="28"/>
      <c r="F42" s="12"/>
      <c r="G42" s="12"/>
      <c r="H42" s="12"/>
      <c r="I42" s="12"/>
      <c r="J42" s="12"/>
      <c r="K42" s="12"/>
      <c r="L42" s="12"/>
      <c r="M42" s="12"/>
      <c r="N42" s="12"/>
      <c r="O42" s="37"/>
    </row>
    <row r="43" spans="1:15" s="6" customFormat="1" ht="22.5" customHeight="1">
      <c r="A43" s="86"/>
      <c r="B43" s="88" t="s">
        <v>248</v>
      </c>
      <c r="C43" s="38"/>
      <c r="D43" s="27"/>
      <c r="E43" s="28"/>
      <c r="F43" s="12"/>
      <c r="G43" s="12"/>
      <c r="H43" s="12"/>
      <c r="I43" s="12"/>
      <c r="J43" s="12"/>
      <c r="K43" s="12"/>
      <c r="L43" s="12"/>
      <c r="M43" s="12"/>
      <c r="N43" s="12"/>
      <c r="O43" s="37"/>
    </row>
    <row r="44" spans="1:15" ht="97.5" customHeight="1">
      <c r="A44" s="103" t="s">
        <v>119</v>
      </c>
      <c r="B44" s="105" t="s">
        <v>199</v>
      </c>
      <c r="C44" s="38" t="s">
        <v>219</v>
      </c>
      <c r="D44" s="27" t="s">
        <v>137</v>
      </c>
      <c r="E44" s="28">
        <f t="shared" si="3"/>
        <v>26.700000000000003</v>
      </c>
      <c r="F44" s="12">
        <f>G44+H44+I44</f>
        <v>10.7</v>
      </c>
      <c r="G44" s="12">
        <v>3.1</v>
      </c>
      <c r="H44" s="12">
        <v>5.6</v>
      </c>
      <c r="I44" s="12">
        <v>2</v>
      </c>
      <c r="J44" s="12">
        <v>3.6</v>
      </c>
      <c r="K44" s="12">
        <v>3.1</v>
      </c>
      <c r="L44" s="12">
        <v>3.1</v>
      </c>
      <c r="M44" s="12">
        <v>3.1</v>
      </c>
      <c r="N44" s="12">
        <v>3.1</v>
      </c>
      <c r="O44" s="37" t="s">
        <v>34</v>
      </c>
    </row>
    <row r="45" spans="1:15" ht="42.75" customHeight="1">
      <c r="A45" s="104"/>
      <c r="B45" s="106"/>
      <c r="C45" s="38" t="s">
        <v>193</v>
      </c>
      <c r="D45" s="27" t="s">
        <v>50</v>
      </c>
      <c r="E45" s="28">
        <f t="shared" si="3"/>
        <v>109.30000000000001</v>
      </c>
      <c r="F45" s="12">
        <f>G45+H45+I45</f>
        <v>83.7</v>
      </c>
      <c r="G45" s="12">
        <v>23.9</v>
      </c>
      <c r="H45" s="12">
        <v>30.3</v>
      </c>
      <c r="I45" s="12">
        <v>29.5</v>
      </c>
      <c r="J45" s="12">
        <v>25.6</v>
      </c>
      <c r="K45" s="12"/>
      <c r="L45" s="12"/>
      <c r="M45" s="12"/>
      <c r="N45" s="12"/>
      <c r="O45" s="37"/>
    </row>
    <row r="46" spans="1:15" ht="94.5">
      <c r="A46" s="87" t="s">
        <v>120</v>
      </c>
      <c r="B46" s="36" t="s">
        <v>33</v>
      </c>
      <c r="C46" s="38" t="s">
        <v>26</v>
      </c>
      <c r="D46" s="27" t="s">
        <v>50</v>
      </c>
      <c r="E46" s="28">
        <f t="shared" si="3"/>
        <v>30.2</v>
      </c>
      <c r="F46" s="12">
        <f>G46+H46+I46</f>
        <v>16.2</v>
      </c>
      <c r="G46" s="12">
        <v>1</v>
      </c>
      <c r="H46" s="12">
        <v>1.5</v>
      </c>
      <c r="I46" s="12">
        <v>13.7</v>
      </c>
      <c r="J46" s="12">
        <v>2.5</v>
      </c>
      <c r="K46" s="12">
        <v>3</v>
      </c>
      <c r="L46" s="12">
        <v>3</v>
      </c>
      <c r="M46" s="12">
        <v>5.5</v>
      </c>
      <c r="N46" s="12"/>
      <c r="O46" s="37" t="s">
        <v>35</v>
      </c>
    </row>
    <row r="47" spans="1:15" ht="78.75" customHeight="1">
      <c r="A47" s="87" t="s">
        <v>121</v>
      </c>
      <c r="B47" s="36" t="s">
        <v>246</v>
      </c>
      <c r="C47" s="38" t="s">
        <v>26</v>
      </c>
      <c r="D47" s="27" t="s">
        <v>137</v>
      </c>
      <c r="E47" s="28">
        <f t="shared" si="3"/>
        <v>13.8</v>
      </c>
      <c r="F47" s="12">
        <f>G47+H47+I47</f>
        <v>1.4</v>
      </c>
      <c r="G47" s="12">
        <v>0.5</v>
      </c>
      <c r="H47" s="12">
        <v>0.5</v>
      </c>
      <c r="I47" s="12">
        <v>0.4</v>
      </c>
      <c r="J47" s="12">
        <v>4.5</v>
      </c>
      <c r="K47" s="12">
        <v>2.7</v>
      </c>
      <c r="L47" s="12">
        <v>2.5</v>
      </c>
      <c r="M47" s="12">
        <v>1.5</v>
      </c>
      <c r="N47" s="12">
        <v>1.2</v>
      </c>
      <c r="O47" s="37" t="s">
        <v>34</v>
      </c>
    </row>
    <row r="48" spans="1:15" s="6" customFormat="1" ht="37.5" customHeight="1">
      <c r="A48" s="9"/>
      <c r="B48" s="33" t="s">
        <v>98</v>
      </c>
      <c r="C48" s="34"/>
      <c r="D48" s="27"/>
      <c r="E48" s="28"/>
      <c r="F48" s="12"/>
      <c r="G48" s="12"/>
      <c r="H48" s="12"/>
      <c r="I48" s="12"/>
      <c r="J48" s="12"/>
      <c r="K48" s="12"/>
      <c r="L48" s="12"/>
      <c r="M48" s="12"/>
      <c r="N48" s="12"/>
      <c r="O48" s="37"/>
    </row>
    <row r="49" spans="1:15" ht="49.5" customHeight="1">
      <c r="A49" s="87" t="s">
        <v>122</v>
      </c>
      <c r="B49" s="36" t="s">
        <v>188</v>
      </c>
      <c r="C49" s="38" t="s">
        <v>233</v>
      </c>
      <c r="D49" s="27" t="s">
        <v>137</v>
      </c>
      <c r="E49" s="28">
        <f t="shared" si="3"/>
        <v>3</v>
      </c>
      <c r="F49" s="12">
        <f t="shared" ref="F49:F55" si="6">G49+H49+I49</f>
        <v>0</v>
      </c>
      <c r="G49" s="12"/>
      <c r="H49" s="12"/>
      <c r="I49" s="12"/>
      <c r="J49" s="12"/>
      <c r="K49" s="12"/>
      <c r="L49" s="12"/>
      <c r="M49" s="12"/>
      <c r="N49" s="12">
        <v>3</v>
      </c>
      <c r="O49" s="37" t="s">
        <v>36</v>
      </c>
    </row>
    <row r="50" spans="1:15" ht="99.75" customHeight="1">
      <c r="A50" s="87" t="s">
        <v>123</v>
      </c>
      <c r="B50" s="36" t="s">
        <v>214</v>
      </c>
      <c r="C50" s="38" t="s">
        <v>219</v>
      </c>
      <c r="D50" s="27" t="s">
        <v>137</v>
      </c>
      <c r="E50" s="28">
        <f t="shared" si="3"/>
        <v>6.9</v>
      </c>
      <c r="F50" s="12">
        <f t="shared" si="6"/>
        <v>3.4</v>
      </c>
      <c r="G50" s="12">
        <v>0.6</v>
      </c>
      <c r="H50" s="12">
        <v>0.9</v>
      </c>
      <c r="I50" s="12">
        <v>1.9</v>
      </c>
      <c r="J50" s="12">
        <v>1.5</v>
      </c>
      <c r="K50" s="12">
        <v>0.5</v>
      </c>
      <c r="L50" s="12">
        <v>0.5</v>
      </c>
      <c r="M50" s="12"/>
      <c r="N50" s="12">
        <v>1</v>
      </c>
      <c r="O50" s="37" t="s">
        <v>36</v>
      </c>
    </row>
    <row r="51" spans="1:15" ht="87.75" customHeight="1">
      <c r="A51" s="87" t="s">
        <v>124</v>
      </c>
      <c r="B51" s="36" t="s">
        <v>215</v>
      </c>
      <c r="C51" s="38" t="s">
        <v>225</v>
      </c>
      <c r="D51" s="27" t="s">
        <v>137</v>
      </c>
      <c r="E51" s="28">
        <f t="shared" si="3"/>
        <v>3</v>
      </c>
      <c r="F51" s="12">
        <f t="shared" si="6"/>
        <v>0</v>
      </c>
      <c r="G51" s="12"/>
      <c r="H51" s="12"/>
      <c r="I51" s="12"/>
      <c r="J51" s="12"/>
      <c r="K51" s="12"/>
      <c r="L51" s="12">
        <v>1</v>
      </c>
      <c r="M51" s="12"/>
      <c r="N51" s="12">
        <v>2</v>
      </c>
      <c r="O51" s="37" t="s">
        <v>37</v>
      </c>
    </row>
    <row r="52" spans="1:15" ht="66.75" customHeight="1">
      <c r="A52" s="87" t="s">
        <v>125</v>
      </c>
      <c r="B52" s="36" t="s">
        <v>216</v>
      </c>
      <c r="C52" s="38" t="s">
        <v>227</v>
      </c>
      <c r="D52" s="27" t="s">
        <v>137</v>
      </c>
      <c r="E52" s="28">
        <f t="shared" si="3"/>
        <v>19.7</v>
      </c>
      <c r="F52" s="12">
        <f t="shared" si="6"/>
        <v>8.5</v>
      </c>
      <c r="G52" s="12"/>
      <c r="H52" s="12">
        <v>6.9</v>
      </c>
      <c r="I52" s="12">
        <v>1.6</v>
      </c>
      <c r="J52" s="12">
        <v>11.2</v>
      </c>
      <c r="K52" s="12"/>
      <c r="L52" s="12"/>
      <c r="M52" s="12"/>
      <c r="N52" s="12"/>
      <c r="O52" s="37" t="s">
        <v>37</v>
      </c>
    </row>
    <row r="53" spans="1:15" s="5" customFormat="1" ht="66.75" customHeight="1">
      <c r="A53" s="87" t="s">
        <v>126</v>
      </c>
      <c r="B53" s="36" t="s">
        <v>256</v>
      </c>
      <c r="C53" s="38" t="s">
        <v>219</v>
      </c>
      <c r="D53" s="27" t="s">
        <v>137</v>
      </c>
      <c r="E53" s="28">
        <f>SUM(G53:N53)</f>
        <v>59.2</v>
      </c>
      <c r="F53" s="12">
        <f t="shared" si="6"/>
        <v>0.7</v>
      </c>
      <c r="G53" s="12">
        <v>0.1</v>
      </c>
      <c r="H53" s="12">
        <v>0.6</v>
      </c>
      <c r="I53" s="12">
        <v>0</v>
      </c>
      <c r="J53" s="12">
        <v>10.9</v>
      </c>
      <c r="K53" s="11">
        <v>17.600000000000001</v>
      </c>
      <c r="L53" s="12">
        <v>15</v>
      </c>
      <c r="M53" s="12"/>
      <c r="N53" s="12">
        <v>15</v>
      </c>
      <c r="O53" s="37" t="s">
        <v>83</v>
      </c>
    </row>
    <row r="54" spans="1:15" ht="90" customHeight="1">
      <c r="A54" s="87" t="s">
        <v>127</v>
      </c>
      <c r="B54" s="36" t="s">
        <v>70</v>
      </c>
      <c r="C54" s="38" t="s">
        <v>44</v>
      </c>
      <c r="D54" s="27" t="s">
        <v>137</v>
      </c>
      <c r="E54" s="28">
        <f t="shared" si="3"/>
        <v>3</v>
      </c>
      <c r="F54" s="12">
        <f t="shared" si="6"/>
        <v>0</v>
      </c>
      <c r="G54" s="12"/>
      <c r="H54" s="12"/>
      <c r="I54" s="12"/>
      <c r="J54" s="12"/>
      <c r="K54" s="12">
        <v>1</v>
      </c>
      <c r="L54" s="12">
        <v>1</v>
      </c>
      <c r="M54" s="12">
        <v>1</v>
      </c>
      <c r="N54" s="12"/>
      <c r="O54" s="37" t="s">
        <v>37</v>
      </c>
    </row>
    <row r="55" spans="1:15" ht="81.75" customHeight="1">
      <c r="A55" s="87" t="s">
        <v>128</v>
      </c>
      <c r="B55" s="36" t="s">
        <v>257</v>
      </c>
      <c r="C55" s="38" t="s">
        <v>219</v>
      </c>
      <c r="D55" s="27" t="s">
        <v>137</v>
      </c>
      <c r="E55" s="28">
        <f t="shared" si="3"/>
        <v>34.4</v>
      </c>
      <c r="F55" s="12">
        <f t="shared" si="6"/>
        <v>5</v>
      </c>
      <c r="G55" s="12">
        <v>3.3</v>
      </c>
      <c r="H55" s="12">
        <v>0.6</v>
      </c>
      <c r="I55" s="12">
        <v>1.1000000000000001</v>
      </c>
      <c r="J55" s="12">
        <v>0.4</v>
      </c>
      <c r="K55" s="12"/>
      <c r="L55" s="12">
        <v>1</v>
      </c>
      <c r="M55" s="12">
        <v>8</v>
      </c>
      <c r="N55" s="12">
        <v>20</v>
      </c>
      <c r="O55" s="37" t="s">
        <v>84</v>
      </c>
    </row>
    <row r="56" spans="1:15" ht="42.75" customHeight="1">
      <c r="A56" s="87" t="s">
        <v>129</v>
      </c>
      <c r="B56" s="36" t="s">
        <v>171</v>
      </c>
      <c r="C56" s="38" t="s">
        <v>220</v>
      </c>
      <c r="D56" s="27" t="s">
        <v>137</v>
      </c>
      <c r="E56" s="28">
        <f t="shared" si="3"/>
        <v>20</v>
      </c>
      <c r="F56" s="12">
        <f>G56+H56+I56</f>
        <v>0</v>
      </c>
      <c r="G56" s="12"/>
      <c r="H56" s="12"/>
      <c r="I56" s="12"/>
      <c r="J56" s="12"/>
      <c r="K56" s="12"/>
      <c r="L56" s="12">
        <v>5</v>
      </c>
      <c r="M56" s="12">
        <v>5</v>
      </c>
      <c r="N56" s="12">
        <v>10</v>
      </c>
      <c r="O56" s="37" t="s">
        <v>185</v>
      </c>
    </row>
    <row r="57" spans="1:15" s="6" customFormat="1" ht="34.5" customHeight="1">
      <c r="A57" s="73"/>
      <c r="B57" s="33" t="s">
        <v>38</v>
      </c>
      <c r="C57" s="38"/>
      <c r="D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37"/>
    </row>
    <row r="58" spans="1:15" ht="69.75" customHeight="1">
      <c r="A58" s="87" t="s">
        <v>236</v>
      </c>
      <c r="B58" s="36" t="s">
        <v>238</v>
      </c>
      <c r="C58" s="38" t="s">
        <v>229</v>
      </c>
      <c r="D58" s="27" t="s">
        <v>137</v>
      </c>
      <c r="E58" s="28">
        <f t="shared" si="3"/>
        <v>8</v>
      </c>
      <c r="F58" s="12">
        <f t="shared" ref="F58:F65" si="7">G58+H58+I58</f>
        <v>0</v>
      </c>
      <c r="G58" s="12"/>
      <c r="H58" s="12"/>
      <c r="I58" s="12"/>
      <c r="J58" s="12"/>
      <c r="K58" s="12"/>
      <c r="L58" s="12">
        <v>3</v>
      </c>
      <c r="M58" s="12"/>
      <c r="N58" s="12">
        <v>5</v>
      </c>
      <c r="O58" s="37" t="s">
        <v>39</v>
      </c>
    </row>
    <row r="59" spans="1:15" ht="66.75" customHeight="1">
      <c r="A59" s="87" t="s">
        <v>130</v>
      </c>
      <c r="B59" s="36" t="s">
        <v>239</v>
      </c>
      <c r="C59" s="38" t="s">
        <v>224</v>
      </c>
      <c r="D59" s="27" t="s">
        <v>137</v>
      </c>
      <c r="E59" s="28">
        <f t="shared" si="3"/>
        <v>16.5</v>
      </c>
      <c r="F59" s="12">
        <f t="shared" si="7"/>
        <v>1.6</v>
      </c>
      <c r="G59" s="12"/>
      <c r="H59" s="12">
        <v>1.6</v>
      </c>
      <c r="I59" s="12"/>
      <c r="J59" s="12"/>
      <c r="K59" s="12"/>
      <c r="L59" s="12"/>
      <c r="M59" s="12">
        <v>5</v>
      </c>
      <c r="N59" s="12">
        <v>9.9</v>
      </c>
      <c r="O59" s="37" t="s">
        <v>39</v>
      </c>
    </row>
    <row r="60" spans="1:15" ht="65.25" customHeight="1">
      <c r="A60" s="87" t="s">
        <v>131</v>
      </c>
      <c r="B60" s="36" t="s">
        <v>240</v>
      </c>
      <c r="C60" s="38" t="s">
        <v>230</v>
      </c>
      <c r="D60" s="27" t="s">
        <v>137</v>
      </c>
      <c r="E60" s="28">
        <f t="shared" si="3"/>
        <v>1.4</v>
      </c>
      <c r="F60" s="12">
        <f t="shared" si="7"/>
        <v>0</v>
      </c>
      <c r="G60" s="12"/>
      <c r="H60" s="12"/>
      <c r="I60" s="12"/>
      <c r="J60" s="12">
        <v>1</v>
      </c>
      <c r="K60" s="12">
        <v>0.2</v>
      </c>
      <c r="L60" s="12">
        <v>0.2</v>
      </c>
      <c r="M60" s="12"/>
      <c r="N60" s="12"/>
      <c r="O60" s="37" t="s">
        <v>40</v>
      </c>
    </row>
    <row r="61" spans="1:15" ht="50.25" customHeight="1">
      <c r="A61" s="87" t="s">
        <v>132</v>
      </c>
      <c r="B61" s="36" t="s">
        <v>244</v>
      </c>
      <c r="C61" s="38" t="s">
        <v>221</v>
      </c>
      <c r="D61" s="27" t="s">
        <v>137</v>
      </c>
      <c r="E61" s="28">
        <f>SUM(G61:N61)</f>
        <v>4</v>
      </c>
      <c r="F61" s="12">
        <f>G61+H61+I61</f>
        <v>0</v>
      </c>
      <c r="G61" s="12"/>
      <c r="H61" s="12"/>
      <c r="I61" s="12"/>
      <c r="J61" s="12"/>
      <c r="K61" s="12"/>
      <c r="L61" s="12"/>
      <c r="M61" s="12"/>
      <c r="N61" s="12">
        <v>4</v>
      </c>
      <c r="O61" s="37" t="s">
        <v>41</v>
      </c>
    </row>
    <row r="62" spans="1:15" ht="81" customHeight="1">
      <c r="A62" s="87" t="s">
        <v>133</v>
      </c>
      <c r="B62" s="36" t="s">
        <v>42</v>
      </c>
      <c r="C62" s="38" t="s">
        <v>219</v>
      </c>
      <c r="D62" s="27" t="s">
        <v>137</v>
      </c>
      <c r="E62" s="28">
        <f>SUM(G62:N62)</f>
        <v>14.899999999999999</v>
      </c>
      <c r="F62" s="12">
        <f>G62+H62+I62</f>
        <v>5.7</v>
      </c>
      <c r="G62" s="12">
        <v>0.5</v>
      </c>
      <c r="H62" s="12">
        <v>0.2</v>
      </c>
      <c r="I62" s="12">
        <v>5</v>
      </c>
      <c r="J62" s="12">
        <v>0.5</v>
      </c>
      <c r="K62" s="12">
        <v>1</v>
      </c>
      <c r="L62" s="12">
        <v>1</v>
      </c>
      <c r="M62" s="12">
        <v>1.7</v>
      </c>
      <c r="N62" s="12">
        <v>5</v>
      </c>
      <c r="O62" s="37" t="s">
        <v>85</v>
      </c>
    </row>
    <row r="63" spans="1:15" ht="46.5" customHeight="1">
      <c r="A63" s="87" t="s">
        <v>172</v>
      </c>
      <c r="B63" s="36" t="s">
        <v>241</v>
      </c>
      <c r="C63" s="38" t="s">
        <v>187</v>
      </c>
      <c r="D63" s="27" t="s">
        <v>137</v>
      </c>
      <c r="E63" s="28">
        <f t="shared" si="3"/>
        <v>1.4</v>
      </c>
      <c r="F63" s="12">
        <f>G63+H63+I63</f>
        <v>1.4</v>
      </c>
      <c r="G63" s="12">
        <v>1.4</v>
      </c>
      <c r="H63" s="12"/>
      <c r="I63" s="12"/>
      <c r="J63" s="12"/>
      <c r="K63" s="12"/>
      <c r="L63" s="12"/>
      <c r="M63" s="12"/>
      <c r="N63" s="12"/>
      <c r="O63" s="37" t="s">
        <v>173</v>
      </c>
    </row>
    <row r="64" spans="1:15" ht="49.5" customHeight="1">
      <c r="A64" s="87" t="s">
        <v>178</v>
      </c>
      <c r="B64" s="36" t="s">
        <v>242</v>
      </c>
      <c r="C64" s="38" t="s">
        <v>210</v>
      </c>
      <c r="D64" s="27" t="s">
        <v>137</v>
      </c>
      <c r="E64" s="28">
        <f t="shared" si="3"/>
        <v>2.1999999999999997</v>
      </c>
      <c r="F64" s="12"/>
      <c r="G64" s="12"/>
      <c r="H64" s="12"/>
      <c r="I64" s="12"/>
      <c r="J64" s="12">
        <v>1.4</v>
      </c>
      <c r="K64" s="12">
        <v>0.4</v>
      </c>
      <c r="L64" s="12">
        <v>0.4</v>
      </c>
      <c r="M64" s="12"/>
      <c r="N64" s="12"/>
      <c r="O64" s="37" t="s">
        <v>173</v>
      </c>
    </row>
    <row r="65" spans="1:15" ht="43.5" customHeight="1">
      <c r="A65" s="87" t="s">
        <v>251</v>
      </c>
      <c r="B65" s="36" t="s">
        <v>243</v>
      </c>
      <c r="C65" s="38" t="s">
        <v>224</v>
      </c>
      <c r="D65" s="27" t="s">
        <v>137</v>
      </c>
      <c r="E65" s="28">
        <f t="shared" si="3"/>
        <v>17.8</v>
      </c>
      <c r="F65" s="12">
        <f t="shared" si="7"/>
        <v>0.60000000000000009</v>
      </c>
      <c r="G65" s="12"/>
      <c r="H65" s="12">
        <v>0.2</v>
      </c>
      <c r="I65" s="12">
        <v>0.4</v>
      </c>
      <c r="J65" s="12">
        <v>0.8</v>
      </c>
      <c r="K65" s="12">
        <v>2</v>
      </c>
      <c r="L65" s="12">
        <v>2</v>
      </c>
      <c r="M65" s="12">
        <v>2</v>
      </c>
      <c r="N65" s="12">
        <v>10.4</v>
      </c>
      <c r="O65" s="37" t="s">
        <v>173</v>
      </c>
    </row>
    <row r="66" spans="1:15" ht="35.25" customHeight="1">
      <c r="A66" s="86"/>
      <c r="B66" s="33" t="s">
        <v>249</v>
      </c>
      <c r="C66" s="56"/>
      <c r="D66" s="27"/>
      <c r="E66" s="28"/>
      <c r="F66" s="12"/>
      <c r="G66" s="12"/>
      <c r="H66" s="12"/>
      <c r="I66" s="12"/>
      <c r="J66" s="12"/>
      <c r="K66" s="12"/>
      <c r="L66" s="12"/>
      <c r="M66" s="12"/>
      <c r="N66" s="12"/>
      <c r="O66" s="37"/>
    </row>
    <row r="67" spans="1:15" ht="51.75" customHeight="1">
      <c r="A67" s="87" t="s">
        <v>250</v>
      </c>
      <c r="B67" s="36" t="s">
        <v>209</v>
      </c>
      <c r="C67" s="38" t="s">
        <v>228</v>
      </c>
      <c r="D67" s="27" t="s">
        <v>137</v>
      </c>
      <c r="E67" s="28">
        <f>SUM(G67:N67)</f>
        <v>4.5999999999999996</v>
      </c>
      <c r="F67" s="12"/>
      <c r="G67" s="12"/>
      <c r="H67" s="12"/>
      <c r="I67" s="12"/>
      <c r="J67" s="12">
        <v>1.8</v>
      </c>
      <c r="K67" s="12">
        <v>1.4</v>
      </c>
      <c r="L67" s="12">
        <v>1.4</v>
      </c>
      <c r="M67" s="12"/>
      <c r="N67" s="12"/>
      <c r="O67" s="37" t="s">
        <v>211</v>
      </c>
    </row>
    <row r="68" spans="1:15" ht="54" customHeight="1">
      <c r="A68" s="70"/>
      <c r="B68" s="41" t="s">
        <v>144</v>
      </c>
      <c r="C68" s="42"/>
      <c r="D68" s="32" t="s">
        <v>30</v>
      </c>
      <c r="E68" s="21">
        <f t="shared" ref="E68:E73" si="8">SUM(G68:M68)</f>
        <v>393.3</v>
      </c>
      <c r="F68" s="21">
        <f>SUM(G68:I68)</f>
        <v>51.8</v>
      </c>
      <c r="G68" s="21">
        <f>G69+G70</f>
        <v>5</v>
      </c>
      <c r="H68" s="21">
        <f t="shared" ref="H68:N68" si="9">H69+H70</f>
        <v>0</v>
      </c>
      <c r="I68" s="21">
        <f t="shared" si="9"/>
        <v>46.8</v>
      </c>
      <c r="J68" s="21">
        <f t="shared" si="9"/>
        <v>91.5</v>
      </c>
      <c r="K68" s="21">
        <f t="shared" si="9"/>
        <v>114.7</v>
      </c>
      <c r="L68" s="21">
        <f t="shared" si="9"/>
        <v>80.2</v>
      </c>
      <c r="M68" s="21">
        <f t="shared" si="9"/>
        <v>55.1</v>
      </c>
      <c r="N68" s="21">
        <f t="shared" si="9"/>
        <v>0</v>
      </c>
      <c r="O68" s="113"/>
    </row>
    <row r="69" spans="1:15" ht="24.75" customHeight="1">
      <c r="A69" s="74"/>
      <c r="B69" s="43"/>
      <c r="C69" s="44"/>
      <c r="D69" s="32" t="s">
        <v>137</v>
      </c>
      <c r="E69" s="21">
        <f t="shared" si="8"/>
        <v>100.3</v>
      </c>
      <c r="F69" s="21">
        <f>SUM(G69:I69)</f>
        <v>11.8</v>
      </c>
      <c r="G69" s="21">
        <f>G72+G79</f>
        <v>5</v>
      </c>
      <c r="H69" s="21">
        <f t="shared" ref="H69:N69" si="10">H72+H78</f>
        <v>0</v>
      </c>
      <c r="I69" s="21">
        <f t="shared" si="10"/>
        <v>6.8</v>
      </c>
      <c r="J69" s="21">
        <f t="shared" si="10"/>
        <v>25</v>
      </c>
      <c r="K69" s="21">
        <f>K72+K78</f>
        <v>34.700000000000003</v>
      </c>
      <c r="L69" s="21">
        <f t="shared" si="10"/>
        <v>13.7</v>
      </c>
      <c r="M69" s="21">
        <f t="shared" si="10"/>
        <v>15.1</v>
      </c>
      <c r="N69" s="21">
        <f t="shared" si="10"/>
        <v>0</v>
      </c>
      <c r="O69" s="113"/>
    </row>
    <row r="70" spans="1:15" ht="24.75" customHeight="1">
      <c r="A70" s="71"/>
      <c r="B70" s="45"/>
      <c r="C70" s="46"/>
      <c r="D70" s="32" t="s">
        <v>50</v>
      </c>
      <c r="E70" s="21">
        <f t="shared" si="8"/>
        <v>293</v>
      </c>
      <c r="F70" s="21">
        <f>SUM(G70:I70)</f>
        <v>40</v>
      </c>
      <c r="G70" s="21">
        <f>G73+G80</f>
        <v>0</v>
      </c>
      <c r="H70" s="21">
        <f t="shared" ref="H70:N70" si="11">H73+H80</f>
        <v>0</v>
      </c>
      <c r="I70" s="21">
        <f t="shared" si="11"/>
        <v>40</v>
      </c>
      <c r="J70" s="21">
        <f t="shared" si="11"/>
        <v>66.5</v>
      </c>
      <c r="K70" s="21">
        <f t="shared" si="11"/>
        <v>80</v>
      </c>
      <c r="L70" s="21">
        <f t="shared" si="11"/>
        <v>66.5</v>
      </c>
      <c r="M70" s="21">
        <f t="shared" si="11"/>
        <v>40</v>
      </c>
      <c r="N70" s="21">
        <f t="shared" si="11"/>
        <v>0</v>
      </c>
      <c r="O70" s="47"/>
    </row>
    <row r="71" spans="1:15" ht="51" customHeight="1">
      <c r="A71" s="103" t="s">
        <v>134</v>
      </c>
      <c r="B71" s="115" t="s">
        <v>152</v>
      </c>
      <c r="C71" s="107"/>
      <c r="D71" s="48" t="s">
        <v>183</v>
      </c>
      <c r="E71" s="22">
        <f t="shared" si="8"/>
        <v>270.7</v>
      </c>
      <c r="F71" s="22">
        <f t="shared" ref="F71:F101" si="12">G71+H71+I71</f>
        <v>36.799999999999997</v>
      </c>
      <c r="G71" s="22">
        <f t="shared" ref="G71:N71" si="13">G72+G73</f>
        <v>0</v>
      </c>
      <c r="H71" s="22">
        <f t="shared" si="13"/>
        <v>0</v>
      </c>
      <c r="I71" s="22">
        <f t="shared" si="13"/>
        <v>36.799999999999997</v>
      </c>
      <c r="J71" s="22">
        <f t="shared" si="13"/>
        <v>58.5</v>
      </c>
      <c r="K71" s="22">
        <f t="shared" si="13"/>
        <v>64.7</v>
      </c>
      <c r="L71" s="22">
        <f t="shared" si="13"/>
        <v>65.2</v>
      </c>
      <c r="M71" s="22">
        <f t="shared" si="13"/>
        <v>45.5</v>
      </c>
      <c r="N71" s="22">
        <f t="shared" si="13"/>
        <v>0</v>
      </c>
      <c r="O71" s="47"/>
    </row>
    <row r="72" spans="1:15" ht="68.25" customHeight="1">
      <c r="A72" s="114"/>
      <c r="B72" s="116"/>
      <c r="C72" s="117"/>
      <c r="D72" s="48" t="s">
        <v>137</v>
      </c>
      <c r="E72" s="22">
        <f>SUM(G72:M72)</f>
        <v>20.7</v>
      </c>
      <c r="F72" s="22">
        <f t="shared" si="12"/>
        <v>1.8</v>
      </c>
      <c r="G72" s="22">
        <f>G76</f>
        <v>0</v>
      </c>
      <c r="H72" s="22">
        <f t="shared" ref="H72:N72" si="14">H76</f>
        <v>0</v>
      </c>
      <c r="I72" s="22">
        <f t="shared" si="14"/>
        <v>1.8</v>
      </c>
      <c r="J72" s="22">
        <f t="shared" si="14"/>
        <v>3.5</v>
      </c>
      <c r="K72" s="22">
        <f t="shared" si="14"/>
        <v>4.7</v>
      </c>
      <c r="L72" s="22">
        <f t="shared" si="14"/>
        <v>5.2</v>
      </c>
      <c r="M72" s="22">
        <f t="shared" si="14"/>
        <v>5.5</v>
      </c>
      <c r="N72" s="22">
        <f t="shared" si="14"/>
        <v>0</v>
      </c>
      <c r="O72" s="47"/>
    </row>
    <row r="73" spans="1:15" ht="103.5" customHeight="1">
      <c r="A73" s="114"/>
      <c r="B73" s="116"/>
      <c r="C73" s="117"/>
      <c r="D73" s="48" t="s">
        <v>50</v>
      </c>
      <c r="E73" s="22">
        <f t="shared" si="8"/>
        <v>250</v>
      </c>
      <c r="F73" s="22">
        <f t="shared" si="12"/>
        <v>35</v>
      </c>
      <c r="G73" s="22">
        <f>G77+G75</f>
        <v>0</v>
      </c>
      <c r="H73" s="22">
        <f t="shared" ref="H73:L73" si="15">H77+H75</f>
        <v>0</v>
      </c>
      <c r="I73" s="22">
        <f t="shared" si="15"/>
        <v>35</v>
      </c>
      <c r="J73" s="22">
        <f t="shared" si="15"/>
        <v>55</v>
      </c>
      <c r="K73" s="22">
        <f t="shared" si="15"/>
        <v>60</v>
      </c>
      <c r="L73" s="22">
        <f t="shared" si="15"/>
        <v>60</v>
      </c>
      <c r="M73" s="22">
        <v>40</v>
      </c>
      <c r="N73" s="22"/>
      <c r="O73" s="37" t="s">
        <v>60</v>
      </c>
    </row>
    <row r="74" spans="1:15" ht="51.75" hidden="1" customHeight="1">
      <c r="A74" s="73"/>
      <c r="B74" s="49"/>
      <c r="C74" s="38"/>
      <c r="D74" s="27"/>
      <c r="E74" s="28"/>
      <c r="F74" s="28">
        <f t="shared" si="12"/>
        <v>0</v>
      </c>
      <c r="G74" s="12"/>
      <c r="H74" s="12"/>
      <c r="I74" s="12"/>
      <c r="J74" s="12"/>
      <c r="K74" s="12"/>
      <c r="L74" s="12"/>
      <c r="M74" s="12"/>
      <c r="N74" s="12"/>
      <c r="O74" s="37"/>
    </row>
    <row r="75" spans="1:15" ht="81.75" customHeight="1">
      <c r="A75" s="84" t="s">
        <v>71</v>
      </c>
      <c r="B75" s="50" t="s">
        <v>184</v>
      </c>
      <c r="C75" s="38" t="s">
        <v>175</v>
      </c>
      <c r="D75" s="27" t="s">
        <v>50</v>
      </c>
      <c r="E75" s="28">
        <f t="shared" ref="E75:E84" si="16">SUM(G75:M75)</f>
        <v>10</v>
      </c>
      <c r="F75" s="28">
        <f t="shared" si="12"/>
        <v>5</v>
      </c>
      <c r="G75" s="12"/>
      <c r="H75" s="12"/>
      <c r="I75" s="12">
        <v>5</v>
      </c>
      <c r="J75" s="12">
        <v>5</v>
      </c>
      <c r="K75" s="12"/>
      <c r="L75" s="12"/>
      <c r="M75" s="12"/>
      <c r="N75" s="12"/>
      <c r="O75" s="37" t="s">
        <v>162</v>
      </c>
    </row>
    <row r="76" spans="1:15" ht="120.75" customHeight="1">
      <c r="A76" s="84" t="s">
        <v>48</v>
      </c>
      <c r="B76" s="50" t="s">
        <v>140</v>
      </c>
      <c r="C76" s="38" t="s">
        <v>8</v>
      </c>
      <c r="D76" s="27" t="s">
        <v>137</v>
      </c>
      <c r="E76" s="28">
        <f t="shared" si="16"/>
        <v>20.7</v>
      </c>
      <c r="F76" s="28">
        <f t="shared" si="12"/>
        <v>1.8</v>
      </c>
      <c r="G76" s="12"/>
      <c r="H76" s="12"/>
      <c r="I76" s="12">
        <v>1.8</v>
      </c>
      <c r="J76" s="12">
        <v>3.5</v>
      </c>
      <c r="K76" s="12">
        <v>4.7</v>
      </c>
      <c r="L76" s="12">
        <v>5.2</v>
      </c>
      <c r="M76" s="12">
        <v>5.5</v>
      </c>
      <c r="N76" s="12"/>
      <c r="O76" s="37" t="s">
        <v>169</v>
      </c>
    </row>
    <row r="77" spans="1:15" ht="57.75" customHeight="1">
      <c r="A77" s="84" t="s">
        <v>139</v>
      </c>
      <c r="B77" s="51" t="s">
        <v>90</v>
      </c>
      <c r="C77" s="38" t="s">
        <v>8</v>
      </c>
      <c r="D77" s="27" t="s">
        <v>50</v>
      </c>
      <c r="E77" s="28">
        <f t="shared" si="16"/>
        <v>260</v>
      </c>
      <c r="F77" s="28">
        <f t="shared" si="12"/>
        <v>30</v>
      </c>
      <c r="G77" s="12"/>
      <c r="H77" s="12"/>
      <c r="I77" s="12">
        <v>30</v>
      </c>
      <c r="J77" s="12">
        <v>50</v>
      </c>
      <c r="K77" s="12">
        <v>60</v>
      </c>
      <c r="L77" s="12">
        <v>60</v>
      </c>
      <c r="M77" s="12">
        <v>60</v>
      </c>
      <c r="N77" s="12"/>
      <c r="O77" s="37" t="s">
        <v>151</v>
      </c>
    </row>
    <row r="78" spans="1:15" ht="33.75" customHeight="1">
      <c r="A78" s="103" t="s">
        <v>95</v>
      </c>
      <c r="B78" s="118" t="s">
        <v>145</v>
      </c>
      <c r="C78" s="107" t="s">
        <v>26</v>
      </c>
      <c r="D78" s="48" t="s">
        <v>182</v>
      </c>
      <c r="E78" s="22">
        <f>E79+E80</f>
        <v>79.599999999999994</v>
      </c>
      <c r="F78" s="22">
        <f t="shared" si="12"/>
        <v>10</v>
      </c>
      <c r="G78" s="22">
        <f>G79+G80</f>
        <v>5</v>
      </c>
      <c r="H78" s="22">
        <f t="shared" ref="H78:M78" si="17">H79+H80</f>
        <v>0</v>
      </c>
      <c r="I78" s="22">
        <f t="shared" si="17"/>
        <v>5</v>
      </c>
      <c r="J78" s="22">
        <f t="shared" si="17"/>
        <v>21.5</v>
      </c>
      <c r="K78" s="22">
        <f t="shared" si="17"/>
        <v>30</v>
      </c>
      <c r="L78" s="22">
        <f t="shared" si="17"/>
        <v>8.5</v>
      </c>
      <c r="M78" s="22">
        <f t="shared" si="17"/>
        <v>9.6</v>
      </c>
      <c r="N78" s="77"/>
      <c r="O78" s="121"/>
    </row>
    <row r="79" spans="1:15" ht="25.5" customHeight="1">
      <c r="A79" s="114"/>
      <c r="B79" s="119"/>
      <c r="C79" s="117"/>
      <c r="D79" s="48" t="s">
        <v>137</v>
      </c>
      <c r="E79" s="22">
        <f>SUM(G79:M79)</f>
        <v>36.6</v>
      </c>
      <c r="F79" s="22">
        <f t="shared" si="12"/>
        <v>5</v>
      </c>
      <c r="G79" s="22">
        <f>G81</f>
        <v>5</v>
      </c>
      <c r="H79" s="22">
        <f t="shared" ref="H79:M79" si="18">H81</f>
        <v>0</v>
      </c>
      <c r="I79" s="22">
        <f t="shared" si="18"/>
        <v>0</v>
      </c>
      <c r="J79" s="22">
        <f t="shared" si="18"/>
        <v>10</v>
      </c>
      <c r="K79" s="22">
        <f t="shared" si="18"/>
        <v>10</v>
      </c>
      <c r="L79" s="22">
        <f t="shared" si="18"/>
        <v>2</v>
      </c>
      <c r="M79" s="22">
        <f t="shared" si="18"/>
        <v>9.6</v>
      </c>
      <c r="N79" s="78"/>
      <c r="O79" s="122"/>
    </row>
    <row r="80" spans="1:15" ht="35.25" customHeight="1">
      <c r="A80" s="104"/>
      <c r="B80" s="120"/>
      <c r="C80" s="108"/>
      <c r="D80" s="48" t="s">
        <v>50</v>
      </c>
      <c r="E80" s="22">
        <f>SUM(G80:M80)</f>
        <v>43</v>
      </c>
      <c r="F80" s="22">
        <f t="shared" si="12"/>
        <v>5</v>
      </c>
      <c r="G80" s="22">
        <f>G82+G83+G84</f>
        <v>0</v>
      </c>
      <c r="H80" s="22">
        <f t="shared" ref="H80:M80" si="19">H82+H83+H84</f>
        <v>0</v>
      </c>
      <c r="I80" s="22">
        <f t="shared" si="19"/>
        <v>5</v>
      </c>
      <c r="J80" s="22">
        <f t="shared" si="19"/>
        <v>11.5</v>
      </c>
      <c r="K80" s="22">
        <f t="shared" si="19"/>
        <v>20</v>
      </c>
      <c r="L80" s="22">
        <f t="shared" si="19"/>
        <v>6.5</v>
      </c>
      <c r="M80" s="22">
        <f t="shared" si="19"/>
        <v>0</v>
      </c>
      <c r="N80" s="79"/>
      <c r="O80" s="123"/>
    </row>
    <row r="81" spans="1:15" ht="99.75" customHeight="1">
      <c r="A81" s="84" t="s">
        <v>63</v>
      </c>
      <c r="B81" s="50" t="s">
        <v>72</v>
      </c>
      <c r="C81" s="38" t="s">
        <v>26</v>
      </c>
      <c r="D81" s="27" t="s">
        <v>137</v>
      </c>
      <c r="E81" s="28">
        <f t="shared" si="16"/>
        <v>36.6</v>
      </c>
      <c r="F81" s="28">
        <f t="shared" si="12"/>
        <v>5</v>
      </c>
      <c r="G81" s="12">
        <v>5</v>
      </c>
      <c r="H81" s="12"/>
      <c r="I81" s="12"/>
      <c r="J81" s="12">
        <v>10</v>
      </c>
      <c r="K81" s="12">
        <v>10</v>
      </c>
      <c r="L81" s="12">
        <v>2</v>
      </c>
      <c r="M81" s="12">
        <v>9.6</v>
      </c>
      <c r="N81" s="12"/>
      <c r="O81" s="37" t="s">
        <v>86</v>
      </c>
    </row>
    <row r="82" spans="1:15" ht="87.75" customHeight="1">
      <c r="A82" s="84" t="s">
        <v>64</v>
      </c>
      <c r="B82" s="50" t="s">
        <v>138</v>
      </c>
      <c r="C82" s="38" t="s">
        <v>177</v>
      </c>
      <c r="D82" s="27" t="s">
        <v>179</v>
      </c>
      <c r="E82" s="28">
        <f t="shared" si="16"/>
        <v>20</v>
      </c>
      <c r="F82" s="28">
        <f t="shared" si="12"/>
        <v>0</v>
      </c>
      <c r="G82" s="12"/>
      <c r="H82" s="12"/>
      <c r="I82" s="12"/>
      <c r="J82" s="12">
        <v>10</v>
      </c>
      <c r="K82" s="12">
        <v>10</v>
      </c>
      <c r="L82" s="12"/>
      <c r="M82" s="12"/>
      <c r="N82" s="12"/>
      <c r="O82" s="37" t="s">
        <v>202</v>
      </c>
    </row>
    <row r="83" spans="1:15" ht="75.75" customHeight="1">
      <c r="A83" s="73" t="s">
        <v>96</v>
      </c>
      <c r="B83" s="50" t="s">
        <v>200</v>
      </c>
      <c r="C83" s="38" t="s">
        <v>176</v>
      </c>
      <c r="D83" s="27" t="s">
        <v>170</v>
      </c>
      <c r="E83" s="28">
        <f t="shared" si="16"/>
        <v>18</v>
      </c>
      <c r="F83" s="28">
        <f t="shared" si="12"/>
        <v>0</v>
      </c>
      <c r="G83" s="12"/>
      <c r="H83" s="12"/>
      <c r="I83" s="12"/>
      <c r="J83" s="12">
        <v>1.5</v>
      </c>
      <c r="K83" s="12">
        <v>10</v>
      </c>
      <c r="L83" s="12">
        <v>6.5</v>
      </c>
      <c r="M83" s="12"/>
      <c r="N83" s="12"/>
      <c r="O83" s="37" t="s">
        <v>45</v>
      </c>
    </row>
    <row r="84" spans="1:15" ht="81" customHeight="1">
      <c r="A84" s="73" t="s">
        <v>97</v>
      </c>
      <c r="B84" s="50" t="s">
        <v>46</v>
      </c>
      <c r="C84" s="38" t="s">
        <v>29</v>
      </c>
      <c r="D84" s="27" t="s">
        <v>50</v>
      </c>
      <c r="E84" s="28">
        <f t="shared" si="16"/>
        <v>5</v>
      </c>
      <c r="F84" s="28">
        <f t="shared" si="12"/>
        <v>5</v>
      </c>
      <c r="G84" s="12"/>
      <c r="H84" s="12"/>
      <c r="I84" s="12">
        <v>5</v>
      </c>
      <c r="J84" s="12"/>
      <c r="K84" s="12"/>
      <c r="L84" s="12"/>
      <c r="M84" s="12"/>
      <c r="N84" s="12"/>
      <c r="O84" s="37" t="s">
        <v>61</v>
      </c>
    </row>
    <row r="85" spans="1:15" ht="24">
      <c r="A85" s="127"/>
      <c r="B85" s="102" t="s">
        <v>49</v>
      </c>
      <c r="C85" s="136"/>
      <c r="D85" s="32" t="s">
        <v>30</v>
      </c>
      <c r="E85" s="21">
        <f>E86+E87</f>
        <v>2507.36</v>
      </c>
      <c r="F85" s="21">
        <f t="shared" si="12"/>
        <v>165.81000000000003</v>
      </c>
      <c r="G85" s="21">
        <f t="shared" ref="G85:N85" si="20">G86+G87</f>
        <v>115.4</v>
      </c>
      <c r="H85" s="21">
        <f t="shared" si="20"/>
        <v>38.200000000000003</v>
      </c>
      <c r="I85" s="21">
        <f t="shared" si="20"/>
        <v>12.21</v>
      </c>
      <c r="J85" s="21">
        <f t="shared" si="20"/>
        <v>11.299999999999999</v>
      </c>
      <c r="K85" s="21">
        <f t="shared" si="20"/>
        <v>12.95</v>
      </c>
      <c r="L85" s="21">
        <f t="shared" si="20"/>
        <v>5.8</v>
      </c>
      <c r="M85" s="21">
        <f t="shared" si="20"/>
        <v>235</v>
      </c>
      <c r="N85" s="21">
        <f t="shared" si="20"/>
        <v>2076.5</v>
      </c>
      <c r="O85" s="111"/>
    </row>
    <row r="86" spans="1:15" ht="24.75" customHeight="1">
      <c r="A86" s="127"/>
      <c r="B86" s="102"/>
      <c r="C86" s="136"/>
      <c r="D86" s="32" t="s">
        <v>137</v>
      </c>
      <c r="E86" s="21">
        <f>SUM(G86:N86)</f>
        <v>2107.7600000000002</v>
      </c>
      <c r="F86" s="21">
        <f t="shared" si="12"/>
        <v>165.81000000000003</v>
      </c>
      <c r="G86" s="21">
        <f>G88+G91+G92+G93+G94+G99+G100+G101+G96+G97+G89</f>
        <v>115.4</v>
      </c>
      <c r="H86" s="21">
        <f t="shared" ref="H86:M86" si="21">H88+H91+H92+H93+H94+H99+H100+H101+H96+H97+H89</f>
        <v>38.200000000000003</v>
      </c>
      <c r="I86" s="21">
        <f t="shared" si="21"/>
        <v>12.21</v>
      </c>
      <c r="J86" s="21">
        <f t="shared" si="21"/>
        <v>11.299999999999999</v>
      </c>
      <c r="K86" s="21">
        <f t="shared" si="21"/>
        <v>12.95</v>
      </c>
      <c r="L86" s="21">
        <f t="shared" si="21"/>
        <v>5.8</v>
      </c>
      <c r="M86" s="21">
        <f t="shared" si="21"/>
        <v>115</v>
      </c>
      <c r="N86" s="21">
        <f>N88+N91+N92+N93+N94+N99+N100+N101+N96+N97+N89+N95</f>
        <v>1796.9</v>
      </c>
      <c r="O86" s="124"/>
    </row>
    <row r="87" spans="1:15" ht="40.5" customHeight="1">
      <c r="A87" s="127"/>
      <c r="B87" s="102"/>
      <c r="C87" s="136"/>
      <c r="D87" s="32" t="s">
        <v>50</v>
      </c>
      <c r="E87" s="21">
        <f>SUM(G87:N87)</f>
        <v>399.6</v>
      </c>
      <c r="F87" s="21">
        <f t="shared" ref="F87:N87" si="22">F90+F98</f>
        <v>0</v>
      </c>
      <c r="G87" s="21">
        <f t="shared" si="22"/>
        <v>0</v>
      </c>
      <c r="H87" s="21">
        <f t="shared" si="22"/>
        <v>0</v>
      </c>
      <c r="I87" s="21">
        <f t="shared" si="22"/>
        <v>0</v>
      </c>
      <c r="J87" s="21">
        <f t="shared" si="22"/>
        <v>0</v>
      </c>
      <c r="K87" s="21">
        <f t="shared" si="22"/>
        <v>0</v>
      </c>
      <c r="L87" s="21">
        <f t="shared" si="22"/>
        <v>0</v>
      </c>
      <c r="M87" s="21">
        <f t="shared" si="22"/>
        <v>120</v>
      </c>
      <c r="N87" s="21">
        <f t="shared" si="22"/>
        <v>279.60000000000002</v>
      </c>
      <c r="O87" s="112"/>
    </row>
    <row r="88" spans="1:15" ht="103.5" customHeight="1">
      <c r="A88" s="70" t="s">
        <v>93</v>
      </c>
      <c r="B88" s="52" t="s">
        <v>87</v>
      </c>
      <c r="C88" s="53" t="s">
        <v>186</v>
      </c>
      <c r="D88" s="27" t="s">
        <v>137</v>
      </c>
      <c r="E88" s="28">
        <f>SUM(G88:N88)</f>
        <v>105.7</v>
      </c>
      <c r="F88" s="11">
        <f t="shared" si="12"/>
        <v>105.7</v>
      </c>
      <c r="G88" s="11">
        <v>103.7</v>
      </c>
      <c r="H88" s="11">
        <v>2</v>
      </c>
      <c r="I88" s="11"/>
      <c r="J88" s="11"/>
      <c r="K88" s="11"/>
      <c r="L88" s="11"/>
      <c r="M88" s="11"/>
      <c r="N88" s="23"/>
      <c r="O88" s="54" t="s">
        <v>52</v>
      </c>
    </row>
    <row r="89" spans="1:15" ht="50.25" customHeight="1">
      <c r="A89" s="103" t="s">
        <v>4</v>
      </c>
      <c r="B89" s="105" t="s">
        <v>218</v>
      </c>
      <c r="C89" s="107" t="s">
        <v>23</v>
      </c>
      <c r="D89" s="55" t="s">
        <v>180</v>
      </c>
      <c r="E89" s="89">
        <f t="shared" ref="E89:E101" si="23">SUM(G89:N89)</f>
        <v>15.959999999999999</v>
      </c>
      <c r="F89" s="11">
        <f t="shared" si="12"/>
        <v>10.11</v>
      </c>
      <c r="G89" s="23"/>
      <c r="H89" s="23">
        <v>9.1999999999999993</v>
      </c>
      <c r="I89" s="23">
        <v>0.91</v>
      </c>
      <c r="J89" s="11">
        <v>0.7</v>
      </c>
      <c r="K89" s="11">
        <v>5.15</v>
      </c>
      <c r="L89" s="11"/>
      <c r="M89" s="11"/>
      <c r="N89" s="11"/>
      <c r="O89" s="109" t="s">
        <v>135</v>
      </c>
    </row>
    <row r="90" spans="1:15" ht="45" customHeight="1">
      <c r="A90" s="104"/>
      <c r="B90" s="106"/>
      <c r="C90" s="108"/>
      <c r="D90" s="55" t="s">
        <v>170</v>
      </c>
      <c r="E90" s="28"/>
      <c r="F90" s="11"/>
      <c r="G90" s="23"/>
      <c r="H90" s="23"/>
      <c r="I90" s="23"/>
      <c r="J90" s="23"/>
      <c r="K90" s="23"/>
      <c r="L90" s="23"/>
      <c r="M90" s="23"/>
      <c r="N90" s="82"/>
      <c r="O90" s="110"/>
    </row>
    <row r="91" spans="1:15" ht="88.5" customHeight="1">
      <c r="A91" s="70" t="s">
        <v>5</v>
      </c>
      <c r="B91" s="52" t="s">
        <v>73</v>
      </c>
      <c r="C91" s="56" t="s">
        <v>219</v>
      </c>
      <c r="D91" s="55" t="s">
        <v>137</v>
      </c>
      <c r="E91" s="28">
        <f t="shared" si="23"/>
        <v>68.3</v>
      </c>
      <c r="F91" s="11">
        <f t="shared" si="12"/>
        <v>7.6</v>
      </c>
      <c r="G91" s="23">
        <v>0.3</v>
      </c>
      <c r="H91" s="23">
        <v>7.3</v>
      </c>
      <c r="I91" s="23"/>
      <c r="J91" s="23"/>
      <c r="K91" s="23"/>
      <c r="L91" s="23"/>
      <c r="M91" s="23"/>
      <c r="N91" s="23">
        <v>60.7</v>
      </c>
      <c r="O91" s="54" t="s">
        <v>76</v>
      </c>
    </row>
    <row r="92" spans="1:15" ht="48" customHeight="1">
      <c r="A92" s="73" t="s">
        <v>6</v>
      </c>
      <c r="B92" s="36" t="s">
        <v>159</v>
      </c>
      <c r="C92" s="75" t="s">
        <v>220</v>
      </c>
      <c r="D92" s="27" t="s">
        <v>137</v>
      </c>
      <c r="E92" s="28">
        <f t="shared" si="23"/>
        <v>52</v>
      </c>
      <c r="F92" s="11"/>
      <c r="G92" s="11"/>
      <c r="H92" s="11"/>
      <c r="I92" s="11"/>
      <c r="J92" s="11"/>
      <c r="K92" s="11"/>
      <c r="L92" s="11">
        <v>2</v>
      </c>
      <c r="M92" s="11"/>
      <c r="N92" s="11">
        <v>50</v>
      </c>
      <c r="O92" s="40" t="s">
        <v>62</v>
      </c>
    </row>
    <row r="93" spans="1:15" ht="83.25" customHeight="1">
      <c r="A93" s="73" t="s">
        <v>43</v>
      </c>
      <c r="B93" s="36" t="s">
        <v>74</v>
      </c>
      <c r="C93" s="75" t="s">
        <v>231</v>
      </c>
      <c r="D93" s="27" t="s">
        <v>137</v>
      </c>
      <c r="E93" s="89">
        <f t="shared" si="23"/>
        <v>55.85</v>
      </c>
      <c r="F93" s="11">
        <f t="shared" si="12"/>
        <v>23.5</v>
      </c>
      <c r="G93" s="68">
        <v>7.4</v>
      </c>
      <c r="H93" s="11">
        <v>10.199999999999999</v>
      </c>
      <c r="I93" s="12">
        <v>5.9</v>
      </c>
      <c r="J93" s="11">
        <v>10.45</v>
      </c>
      <c r="K93" s="11">
        <v>2</v>
      </c>
      <c r="L93" s="68">
        <v>3</v>
      </c>
      <c r="M93" s="68">
        <v>3</v>
      </c>
      <c r="N93" s="68">
        <v>13.9</v>
      </c>
      <c r="O93" s="37" t="s">
        <v>88</v>
      </c>
    </row>
    <row r="94" spans="1:15" ht="68.25" customHeight="1">
      <c r="A94" s="87" t="s">
        <v>252</v>
      </c>
      <c r="B94" s="36" t="s">
        <v>160</v>
      </c>
      <c r="C94" s="75" t="s">
        <v>226</v>
      </c>
      <c r="D94" s="27" t="s">
        <v>137</v>
      </c>
      <c r="E94" s="28">
        <f t="shared" si="23"/>
        <v>19.8</v>
      </c>
      <c r="F94" s="11">
        <f t="shared" si="12"/>
        <v>0</v>
      </c>
      <c r="G94" s="11"/>
      <c r="H94" s="11"/>
      <c r="I94" s="11"/>
      <c r="J94" s="11"/>
      <c r="K94" s="11">
        <v>0.8</v>
      </c>
      <c r="L94" s="11">
        <v>0.8</v>
      </c>
      <c r="M94" s="11">
        <v>1</v>
      </c>
      <c r="N94" s="11">
        <v>17.2</v>
      </c>
      <c r="O94" s="37" t="s">
        <v>161</v>
      </c>
    </row>
    <row r="95" spans="1:15" ht="68.25" customHeight="1">
      <c r="A95" s="87" t="s">
        <v>91</v>
      </c>
      <c r="B95" s="36" t="s">
        <v>234</v>
      </c>
      <c r="C95" s="75" t="s">
        <v>221</v>
      </c>
      <c r="D95" s="55"/>
      <c r="E95" s="28"/>
      <c r="F95" s="11"/>
      <c r="G95" s="11"/>
      <c r="H95" s="11"/>
      <c r="I95" s="11"/>
      <c r="J95" s="11"/>
      <c r="K95" s="11"/>
      <c r="L95" s="11"/>
      <c r="M95" s="11"/>
      <c r="N95" s="11">
        <v>205</v>
      </c>
      <c r="O95" s="37" t="s">
        <v>136</v>
      </c>
    </row>
    <row r="96" spans="1:15" ht="79.5" customHeight="1">
      <c r="A96" s="87" t="s">
        <v>66</v>
      </c>
      <c r="B96" s="36" t="s">
        <v>259</v>
      </c>
      <c r="C96" s="75" t="s">
        <v>223</v>
      </c>
      <c r="D96" s="55" t="s">
        <v>137</v>
      </c>
      <c r="E96" s="28">
        <f t="shared" si="23"/>
        <v>8.1</v>
      </c>
      <c r="F96" s="11">
        <f t="shared" si="12"/>
        <v>8</v>
      </c>
      <c r="G96" s="11">
        <v>1</v>
      </c>
      <c r="H96" s="11">
        <v>5.3</v>
      </c>
      <c r="I96" s="11">
        <v>1.7</v>
      </c>
      <c r="J96" s="11">
        <v>0.1</v>
      </c>
      <c r="K96" s="11"/>
      <c r="L96" s="11"/>
      <c r="M96" s="11"/>
      <c r="N96" s="11"/>
      <c r="O96" s="40" t="s">
        <v>204</v>
      </c>
    </row>
    <row r="97" spans="1:15" ht="41.25" customHeight="1">
      <c r="A97" s="103" t="s">
        <v>92</v>
      </c>
      <c r="B97" s="105" t="s">
        <v>258</v>
      </c>
      <c r="C97" s="107" t="s">
        <v>219</v>
      </c>
      <c r="D97" s="27" t="s">
        <v>137</v>
      </c>
      <c r="E97" s="89">
        <f t="shared" si="23"/>
        <v>448.45</v>
      </c>
      <c r="F97" s="11">
        <f t="shared" si="12"/>
        <v>10.9</v>
      </c>
      <c r="G97" s="11">
        <v>3</v>
      </c>
      <c r="H97" s="11">
        <v>4.2</v>
      </c>
      <c r="I97" s="11">
        <v>3.7</v>
      </c>
      <c r="J97" s="11">
        <v>0.05</v>
      </c>
      <c r="K97" s="11">
        <v>5</v>
      </c>
      <c r="L97" s="11"/>
      <c r="M97" s="11">
        <v>111</v>
      </c>
      <c r="N97" s="11">
        <v>321.5</v>
      </c>
      <c r="O97" s="111" t="s">
        <v>163</v>
      </c>
    </row>
    <row r="98" spans="1:15" ht="38.25" customHeight="1">
      <c r="A98" s="104"/>
      <c r="B98" s="106"/>
      <c r="C98" s="108"/>
      <c r="D98" s="27" t="s">
        <v>170</v>
      </c>
      <c r="E98" s="28">
        <f t="shared" si="23"/>
        <v>399.6</v>
      </c>
      <c r="F98" s="11"/>
      <c r="G98" s="11"/>
      <c r="H98" s="11"/>
      <c r="I98" s="11"/>
      <c r="J98" s="11"/>
      <c r="K98" s="11"/>
      <c r="L98" s="11"/>
      <c r="M98" s="11">
        <v>120</v>
      </c>
      <c r="N98" s="11">
        <v>279.60000000000002</v>
      </c>
      <c r="O98" s="112"/>
    </row>
    <row r="99" spans="1:15" ht="55.5" customHeight="1">
      <c r="A99" s="87" t="s">
        <v>237</v>
      </c>
      <c r="B99" s="36" t="s">
        <v>203</v>
      </c>
      <c r="C99" s="75" t="s">
        <v>221</v>
      </c>
      <c r="D99" s="27" t="s">
        <v>137</v>
      </c>
      <c r="E99" s="28">
        <f t="shared" si="23"/>
        <v>374.6</v>
      </c>
      <c r="F99" s="11">
        <f t="shared" si="12"/>
        <v>0</v>
      </c>
      <c r="G99" s="11"/>
      <c r="H99" s="11"/>
      <c r="I99" s="11"/>
      <c r="J99" s="11"/>
      <c r="K99" s="11"/>
      <c r="L99" s="11"/>
      <c r="M99" s="11"/>
      <c r="N99" s="11">
        <v>374.6</v>
      </c>
      <c r="O99" s="40" t="s">
        <v>147</v>
      </c>
    </row>
    <row r="100" spans="1:15" ht="57" customHeight="1">
      <c r="A100" s="87" t="s">
        <v>94</v>
      </c>
      <c r="B100" s="36" t="s">
        <v>146</v>
      </c>
      <c r="C100" s="75" t="s">
        <v>221</v>
      </c>
      <c r="D100" s="27" t="s">
        <v>137</v>
      </c>
      <c r="E100" s="28">
        <f t="shared" si="23"/>
        <v>444</v>
      </c>
      <c r="F100" s="11">
        <f t="shared" si="12"/>
        <v>0</v>
      </c>
      <c r="G100" s="11"/>
      <c r="H100" s="11"/>
      <c r="I100" s="11"/>
      <c r="J100" s="11"/>
      <c r="K100" s="11"/>
      <c r="L100" s="11"/>
      <c r="M100" s="11"/>
      <c r="N100" s="11">
        <v>444</v>
      </c>
      <c r="O100" s="40" t="s">
        <v>148</v>
      </c>
    </row>
    <row r="101" spans="1:15" ht="49.5" customHeight="1">
      <c r="A101" s="87" t="s">
        <v>253</v>
      </c>
      <c r="B101" s="36" t="s">
        <v>149</v>
      </c>
      <c r="C101" s="75" t="s">
        <v>221</v>
      </c>
      <c r="D101" s="27" t="s">
        <v>137</v>
      </c>
      <c r="E101" s="28">
        <f t="shared" si="23"/>
        <v>310</v>
      </c>
      <c r="F101" s="11">
        <f t="shared" si="12"/>
        <v>0</v>
      </c>
      <c r="G101" s="11"/>
      <c r="H101" s="11"/>
      <c r="I101" s="11"/>
      <c r="J101" s="11"/>
      <c r="K101" s="11"/>
      <c r="L101" s="11"/>
      <c r="M101" s="11"/>
      <c r="N101" s="11">
        <v>310</v>
      </c>
      <c r="O101" s="40" t="s">
        <v>150</v>
      </c>
    </row>
    <row r="102" spans="1:15" ht="32.25" hidden="1" customHeight="1">
      <c r="A102" s="127"/>
      <c r="B102" s="128" t="s">
        <v>47</v>
      </c>
      <c r="C102" s="129" t="s">
        <v>219</v>
      </c>
      <c r="D102" s="57" t="s">
        <v>30</v>
      </c>
      <c r="E102" s="17">
        <f t="shared" ref="E102:N102" si="24">E103+E104</f>
        <v>4114.0599999999995</v>
      </c>
      <c r="F102" s="17">
        <f t="shared" si="24"/>
        <v>504.51</v>
      </c>
      <c r="G102" s="17">
        <f t="shared" si="24"/>
        <v>189.20000000000002</v>
      </c>
      <c r="H102" s="17">
        <f t="shared" si="24"/>
        <v>102.60000000000001</v>
      </c>
      <c r="I102" s="17">
        <f t="shared" si="24"/>
        <v>212.70999999999998</v>
      </c>
      <c r="J102" s="17">
        <f>J103+J104</f>
        <v>232.40000000000003</v>
      </c>
      <c r="K102" s="17">
        <f t="shared" si="24"/>
        <v>205.75</v>
      </c>
      <c r="L102" s="17">
        <f t="shared" si="24"/>
        <v>185.89999999999998</v>
      </c>
      <c r="M102" s="17">
        <f t="shared" si="24"/>
        <v>365.9</v>
      </c>
      <c r="N102" s="17">
        <f t="shared" si="24"/>
        <v>2619.6</v>
      </c>
      <c r="O102" s="113"/>
    </row>
    <row r="103" spans="1:15" ht="32.25" hidden="1" customHeight="1">
      <c r="A103" s="127"/>
      <c r="B103" s="128"/>
      <c r="C103" s="129"/>
      <c r="D103" s="32" t="s">
        <v>141</v>
      </c>
      <c r="E103" s="17">
        <f>SUM(G103:N103)</f>
        <v>3085.06</v>
      </c>
      <c r="F103" s="17">
        <f>G103+H103+I103</f>
        <v>336.61</v>
      </c>
      <c r="G103" s="17">
        <f t="shared" ref="G103:N103" si="25">G7+G69+G86</f>
        <v>164.3</v>
      </c>
      <c r="H103" s="17">
        <f t="shared" si="25"/>
        <v>70.800000000000011</v>
      </c>
      <c r="I103" s="17">
        <f t="shared" si="25"/>
        <v>101.50999999999999</v>
      </c>
      <c r="J103" s="17">
        <f t="shared" si="25"/>
        <v>129.20000000000002</v>
      </c>
      <c r="K103" s="17">
        <f t="shared" si="25"/>
        <v>108.55000000000001</v>
      </c>
      <c r="L103" s="17">
        <f t="shared" si="25"/>
        <v>81.599999999999994</v>
      </c>
      <c r="M103" s="17">
        <f t="shared" si="25"/>
        <v>190.4</v>
      </c>
      <c r="N103" s="17">
        <f t="shared" si="25"/>
        <v>2238.6999999999998</v>
      </c>
      <c r="O103" s="113"/>
    </row>
    <row r="104" spans="1:15" ht="32.25" hidden="1" customHeight="1">
      <c r="A104" s="127"/>
      <c r="B104" s="128"/>
      <c r="C104" s="129"/>
      <c r="D104" s="57" t="s">
        <v>50</v>
      </c>
      <c r="E104" s="21">
        <f>SUM(G104:N104)</f>
        <v>1029</v>
      </c>
      <c r="F104" s="21">
        <f>G104+H104+I104</f>
        <v>167.9</v>
      </c>
      <c r="G104" s="21">
        <f t="shared" ref="G104:N104" si="26">G87+G70+G6</f>
        <v>24.9</v>
      </c>
      <c r="H104" s="21">
        <f t="shared" si="26"/>
        <v>31.8</v>
      </c>
      <c r="I104" s="21">
        <f t="shared" si="26"/>
        <v>111.2</v>
      </c>
      <c r="J104" s="21">
        <f t="shared" si="26"/>
        <v>103.2</v>
      </c>
      <c r="K104" s="21">
        <f t="shared" si="26"/>
        <v>97.2</v>
      </c>
      <c r="L104" s="21">
        <f t="shared" si="26"/>
        <v>104.3</v>
      </c>
      <c r="M104" s="21">
        <f t="shared" si="26"/>
        <v>175.5</v>
      </c>
      <c r="N104" s="21">
        <f t="shared" si="26"/>
        <v>380.90000000000003</v>
      </c>
      <c r="O104" s="113"/>
    </row>
    <row r="105" spans="1:15" ht="32.25" customHeight="1">
      <c r="A105" s="103"/>
      <c r="B105" s="130" t="s">
        <v>47</v>
      </c>
      <c r="C105" s="133" t="s">
        <v>219</v>
      </c>
      <c r="D105" s="32" t="s">
        <v>30</v>
      </c>
      <c r="E105" s="21">
        <f>E102</f>
        <v>4114.0599999999995</v>
      </c>
      <c r="F105" s="21">
        <f t="shared" ref="F105:N105" si="27">F102</f>
        <v>504.51</v>
      </c>
      <c r="G105" s="21">
        <f t="shared" si="27"/>
        <v>189.20000000000002</v>
      </c>
      <c r="H105" s="21">
        <f t="shared" si="27"/>
        <v>102.60000000000001</v>
      </c>
      <c r="I105" s="21">
        <f t="shared" si="27"/>
        <v>212.70999999999998</v>
      </c>
      <c r="J105" s="21">
        <f t="shared" si="27"/>
        <v>232.40000000000003</v>
      </c>
      <c r="K105" s="21">
        <f t="shared" si="27"/>
        <v>205.75</v>
      </c>
      <c r="L105" s="21">
        <f t="shared" si="27"/>
        <v>185.89999999999998</v>
      </c>
      <c r="M105" s="21">
        <f t="shared" si="27"/>
        <v>365.9</v>
      </c>
      <c r="N105" s="21">
        <f t="shared" si="27"/>
        <v>2619.6</v>
      </c>
      <c r="O105" s="58"/>
    </row>
    <row r="106" spans="1:15" ht="27" customHeight="1">
      <c r="A106" s="114"/>
      <c r="B106" s="131"/>
      <c r="C106" s="134"/>
      <c r="D106" s="32" t="s">
        <v>164</v>
      </c>
      <c r="E106" s="21">
        <f>E104</f>
        <v>1029</v>
      </c>
      <c r="F106" s="21">
        <f t="shared" ref="F106:N106" si="28">F104</f>
        <v>167.9</v>
      </c>
      <c r="G106" s="21">
        <f t="shared" si="28"/>
        <v>24.9</v>
      </c>
      <c r="H106" s="21">
        <f t="shared" si="28"/>
        <v>31.8</v>
      </c>
      <c r="I106" s="21">
        <f t="shared" si="28"/>
        <v>111.2</v>
      </c>
      <c r="J106" s="21">
        <f t="shared" si="28"/>
        <v>103.2</v>
      </c>
      <c r="K106" s="21">
        <f t="shared" si="28"/>
        <v>97.2</v>
      </c>
      <c r="L106" s="21">
        <f t="shared" si="28"/>
        <v>104.3</v>
      </c>
      <c r="M106" s="21">
        <f t="shared" si="28"/>
        <v>175.5</v>
      </c>
      <c r="N106" s="21">
        <f t="shared" si="28"/>
        <v>380.90000000000003</v>
      </c>
      <c r="O106" s="58"/>
    </row>
    <row r="107" spans="1:15" ht="25.5" customHeight="1">
      <c r="A107" s="114"/>
      <c r="B107" s="131"/>
      <c r="C107" s="134"/>
      <c r="D107" s="32" t="s">
        <v>165</v>
      </c>
      <c r="E107" s="21">
        <f>E103</f>
        <v>3085.06</v>
      </c>
      <c r="F107" s="21">
        <f t="shared" ref="F107:N107" si="29">F103</f>
        <v>336.61</v>
      </c>
      <c r="G107" s="21">
        <f t="shared" si="29"/>
        <v>164.3</v>
      </c>
      <c r="H107" s="21">
        <f t="shared" si="29"/>
        <v>70.800000000000011</v>
      </c>
      <c r="I107" s="21">
        <f>I103</f>
        <v>101.50999999999999</v>
      </c>
      <c r="J107" s="21">
        <f t="shared" si="29"/>
        <v>129.20000000000002</v>
      </c>
      <c r="K107" s="21">
        <f t="shared" si="29"/>
        <v>108.55000000000001</v>
      </c>
      <c r="L107" s="21">
        <f t="shared" si="29"/>
        <v>81.599999999999994</v>
      </c>
      <c r="M107" s="21">
        <f t="shared" si="29"/>
        <v>190.4</v>
      </c>
      <c r="N107" s="21">
        <f t="shared" si="29"/>
        <v>2238.6999999999998</v>
      </c>
      <c r="O107" s="58"/>
    </row>
    <row r="108" spans="1:15" ht="42.75" customHeight="1">
      <c r="A108" s="114"/>
      <c r="B108" s="131"/>
      <c r="C108" s="134"/>
      <c r="D108" s="59" t="s">
        <v>153</v>
      </c>
      <c r="E108" s="21">
        <f>(E103-E111)*0.18</f>
        <v>488.71079999999995</v>
      </c>
      <c r="F108" s="21">
        <f>G108+H108+I108</f>
        <v>160.70999999999998</v>
      </c>
      <c r="G108" s="21">
        <v>45.8</v>
      </c>
      <c r="H108" s="21">
        <f>H107-H109-H110-H111</f>
        <v>41.100000000000009</v>
      </c>
      <c r="I108" s="21">
        <f t="shared" ref="I108:L108" si="30">I107-I109-I110-I111</f>
        <v>73.809999999999988</v>
      </c>
      <c r="J108" s="21">
        <f t="shared" si="30"/>
        <v>100.90000000000002</v>
      </c>
      <c r="K108" s="21">
        <f t="shared" si="30"/>
        <v>60.565000000000012</v>
      </c>
      <c r="L108" s="21">
        <f t="shared" si="30"/>
        <v>12.599999999999994</v>
      </c>
      <c r="M108" s="21">
        <f>M107-M109-M110-M111</f>
        <v>123.4</v>
      </c>
      <c r="N108" s="21">
        <f>N107-N109-N110-N111</f>
        <v>30.499999999999886</v>
      </c>
      <c r="O108" s="58"/>
    </row>
    <row r="109" spans="1:15" ht="83.25" customHeight="1">
      <c r="A109" s="114"/>
      <c r="B109" s="131"/>
      <c r="C109" s="134"/>
      <c r="D109" s="59" t="s">
        <v>154</v>
      </c>
      <c r="E109" s="21">
        <f>E107-E108-E110-E111+0.05</f>
        <v>2172.0980000000004</v>
      </c>
      <c r="F109" s="21">
        <f>G109+H109+I109</f>
        <v>156.19999999999999</v>
      </c>
      <c r="G109" s="21">
        <f>G107-G108-G110</f>
        <v>112.00000000000001</v>
      </c>
      <c r="H109" s="21">
        <v>21.5</v>
      </c>
      <c r="I109" s="21">
        <v>22.7</v>
      </c>
      <c r="J109" s="21">
        <v>15.3</v>
      </c>
      <c r="K109" s="81">
        <v>14.984999999999999</v>
      </c>
      <c r="L109" s="21">
        <v>15</v>
      </c>
      <c r="M109" s="21">
        <v>15</v>
      </c>
      <c r="N109" s="80">
        <v>1955.6</v>
      </c>
      <c r="O109" s="58"/>
    </row>
    <row r="110" spans="1:15" ht="50.25" customHeight="1">
      <c r="A110" s="114"/>
      <c r="B110" s="131"/>
      <c r="C110" s="134"/>
      <c r="D110" s="59" t="s">
        <v>166</v>
      </c>
      <c r="E110" s="21">
        <f>(E103-E111)*0.02</f>
        <v>54.301200000000001</v>
      </c>
      <c r="F110" s="21">
        <f>G110+H110+I110</f>
        <v>19.7</v>
      </c>
      <c r="G110" s="21">
        <v>6.5</v>
      </c>
      <c r="H110" s="21">
        <v>8.1999999999999993</v>
      </c>
      <c r="I110" s="21">
        <v>5</v>
      </c>
      <c r="J110" s="21">
        <v>13</v>
      </c>
      <c r="K110" s="21">
        <v>13</v>
      </c>
      <c r="L110" s="21">
        <v>4</v>
      </c>
      <c r="M110" s="21">
        <v>2</v>
      </c>
      <c r="N110" s="80">
        <v>2.6</v>
      </c>
      <c r="O110" s="58"/>
    </row>
    <row r="111" spans="1:15" ht="15.75">
      <c r="A111" s="104"/>
      <c r="B111" s="132"/>
      <c r="C111" s="135"/>
      <c r="D111" s="59" t="s">
        <v>167</v>
      </c>
      <c r="E111" s="21">
        <v>370</v>
      </c>
      <c r="F111" s="21">
        <f>G111+H111+I111</f>
        <v>0</v>
      </c>
      <c r="G111" s="21"/>
      <c r="H111" s="21"/>
      <c r="I111" s="21"/>
      <c r="J111" s="21"/>
      <c r="K111" s="21">
        <v>20</v>
      </c>
      <c r="L111" s="21">
        <v>50</v>
      </c>
      <c r="M111" s="21">
        <v>50</v>
      </c>
      <c r="N111" s="80">
        <v>250</v>
      </c>
      <c r="O111" s="58"/>
    </row>
    <row r="112" spans="1:15" ht="14.25" customHeight="1">
      <c r="A112" s="10"/>
      <c r="B112" s="60"/>
      <c r="C112" s="61"/>
      <c r="D112" s="60"/>
      <c r="E112" s="30"/>
      <c r="F112" s="72"/>
      <c r="G112" s="72"/>
      <c r="H112" s="72"/>
      <c r="I112" s="72"/>
      <c r="J112" s="72"/>
      <c r="K112" s="72"/>
      <c r="L112" s="72"/>
      <c r="M112" s="72"/>
      <c r="N112" s="72"/>
      <c r="O112" s="62"/>
    </row>
    <row r="113" spans="1:15" ht="25.5" customHeight="1">
      <c r="A113" s="10"/>
      <c r="B113" s="125" t="s">
        <v>212</v>
      </c>
      <c r="C113" s="125"/>
      <c r="D113" s="125"/>
      <c r="E113" s="24"/>
      <c r="F113" s="24"/>
      <c r="G113" s="24"/>
      <c r="H113" s="24"/>
      <c r="I113" s="24"/>
      <c r="J113" s="24"/>
      <c r="K113" s="24"/>
      <c r="L113" s="24"/>
      <c r="M113" s="72"/>
      <c r="N113" s="72"/>
      <c r="O113" s="62"/>
    </row>
    <row r="114" spans="1:15" ht="18.75" customHeight="1">
      <c r="A114" s="10"/>
      <c r="B114" s="125" t="s">
        <v>65</v>
      </c>
      <c r="C114" s="125"/>
      <c r="D114" s="125"/>
      <c r="E114" s="24"/>
      <c r="F114" s="24"/>
      <c r="G114" s="24"/>
      <c r="H114" s="24"/>
      <c r="I114" s="24"/>
      <c r="J114" s="126" t="s">
        <v>213</v>
      </c>
      <c r="K114" s="126"/>
      <c r="L114" s="126"/>
      <c r="M114" s="72"/>
      <c r="N114" s="72"/>
      <c r="O114" s="62"/>
    </row>
    <row r="115" spans="1:15" ht="27" customHeight="1">
      <c r="A115" s="10"/>
      <c r="B115" s="63"/>
      <c r="C115" s="64"/>
      <c r="D115" s="63"/>
      <c r="E115" s="24"/>
      <c r="F115" s="24"/>
      <c r="G115" s="24"/>
      <c r="H115" s="24"/>
      <c r="I115" s="24"/>
      <c r="J115" s="24"/>
      <c r="K115" s="24"/>
      <c r="L115" s="24"/>
      <c r="M115" s="72"/>
      <c r="N115" s="72"/>
      <c r="O115" s="62"/>
    </row>
    <row r="116" spans="1:15" ht="27" customHeight="1">
      <c r="A116" s="10"/>
      <c r="B116" s="60"/>
      <c r="C116" s="65"/>
      <c r="D116" s="66"/>
      <c r="E116" s="30"/>
      <c r="F116" s="72"/>
      <c r="G116" s="72"/>
      <c r="H116" s="72"/>
      <c r="I116" s="72"/>
      <c r="J116" s="72"/>
      <c r="K116" s="72"/>
      <c r="L116" s="72"/>
      <c r="M116" s="72"/>
      <c r="N116" s="72"/>
      <c r="O116" s="62"/>
    </row>
    <row r="117" spans="1:15">
      <c r="A117" s="85"/>
    </row>
    <row r="118" spans="1:15">
      <c r="A118" s="85"/>
    </row>
    <row r="119" spans="1:15">
      <c r="A119" s="85"/>
    </row>
    <row r="120" spans="1:15">
      <c r="A120" s="85"/>
    </row>
  </sheetData>
  <mergeCells count="59">
    <mergeCell ref="B44:B45"/>
    <mergeCell ref="A44:A45"/>
    <mergeCell ref="B114:D114"/>
    <mergeCell ref="J114:L114"/>
    <mergeCell ref="A102:A104"/>
    <mergeCell ref="B102:B104"/>
    <mergeCell ref="C102:C104"/>
    <mergeCell ref="B113:D113"/>
    <mergeCell ref="A105:A111"/>
    <mergeCell ref="B105:B111"/>
    <mergeCell ref="C105:C111"/>
    <mergeCell ref="A85:A87"/>
    <mergeCell ref="B85:B87"/>
    <mergeCell ref="C85:C87"/>
    <mergeCell ref="O85:O87"/>
    <mergeCell ref="O102:O104"/>
    <mergeCell ref="O89:O90"/>
    <mergeCell ref="O97:O98"/>
    <mergeCell ref="A89:A90"/>
    <mergeCell ref="B89:B90"/>
    <mergeCell ref="C89:C90"/>
    <mergeCell ref="A97:A98"/>
    <mergeCell ref="B97:B98"/>
    <mergeCell ref="C97:C98"/>
    <mergeCell ref="O68:O69"/>
    <mergeCell ref="A71:A73"/>
    <mergeCell ref="B71:B73"/>
    <mergeCell ref="C71:C73"/>
    <mergeCell ref="A78:A80"/>
    <mergeCell ref="B78:B80"/>
    <mergeCell ref="C78:C80"/>
    <mergeCell ref="O78:O80"/>
    <mergeCell ref="A5:A7"/>
    <mergeCell ref="B5:B7"/>
    <mergeCell ref="C5:C7"/>
    <mergeCell ref="O5:O7"/>
    <mergeCell ref="A35:A36"/>
    <mergeCell ref="B35:B36"/>
    <mergeCell ref="C35:C36"/>
    <mergeCell ref="O35:O36"/>
    <mergeCell ref="A13:A14"/>
    <mergeCell ref="B13:B14"/>
    <mergeCell ref="C13:C14"/>
    <mergeCell ref="O13:O14"/>
    <mergeCell ref="A23:A24"/>
    <mergeCell ref="B23:B24"/>
    <mergeCell ref="C23:C24"/>
    <mergeCell ref="O23:O24"/>
    <mergeCell ref="I1:O1"/>
    <mergeCell ref="A2:O2"/>
    <mergeCell ref="A3:A4"/>
    <mergeCell ref="B3:B4"/>
    <mergeCell ref="C3:C4"/>
    <mergeCell ref="D3:D4"/>
    <mergeCell ref="E3:E4"/>
    <mergeCell ref="F3:F4"/>
    <mergeCell ref="G3:M3"/>
    <mergeCell ref="O3:O4"/>
    <mergeCell ref="N3:N4"/>
  </mergeCells>
  <pageMargins left="0.27559055118110237" right="0.43307086614173229" top="0.59055118110236227" bottom="0.19685039370078741" header="0.19685039370078741" footer="0.11811023622047245"/>
  <pageSetup paperSize="9" scale="84" firstPageNumber="50" orientation="landscape" r:id="rId1"/>
  <headerFooter alignWithMargins="0"/>
  <rowBreaks count="14" manualBreakCount="14">
    <brk id="11" max="13" man="1"/>
    <brk id="17" max="13" man="1"/>
    <brk id="24" max="13" man="1"/>
    <brk id="31" max="13" man="1"/>
    <brk id="36" max="16383" man="1"/>
    <brk id="41" max="16383" man="1"/>
    <brk id="49" max="16383" man="1"/>
    <brk id="55" max="16383" man="1"/>
    <brk id="63" max="16383" man="1"/>
    <brk id="67" max="16383" man="1"/>
    <brk id="77" max="16383" man="1"/>
    <brk id="84" max="16383" man="1"/>
    <brk id="93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(2)'!Заголовки_для_печати</vt:lpstr>
    </vt:vector>
  </TitlesOfParts>
  <Company>Администрация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</dc:creator>
  <cp:lastModifiedBy>Пользователь Windows</cp:lastModifiedBy>
  <cp:lastPrinted>2018-01-18T07:55:14Z</cp:lastPrinted>
  <dcterms:created xsi:type="dcterms:W3CDTF">2004-07-22T06:08:45Z</dcterms:created>
  <dcterms:modified xsi:type="dcterms:W3CDTF">2018-01-18T07:55:23Z</dcterms:modified>
</cp:coreProperties>
</file>